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Λογιστική Κατάσταση 12Μ 2001" sheetId="1" r:id="rId1"/>
    <sheet name="Ενοπ.Λογιστ. Κατάσταση 12Μ 2001" sheetId="2" r:id="rId2"/>
  </sheets>
  <definedNames/>
  <calcPr fullCalcOnLoad="1"/>
</workbook>
</file>

<file path=xl/sharedStrings.xml><?xml version="1.0" encoding="utf-8"?>
<sst xmlns="http://schemas.openxmlformats.org/spreadsheetml/2006/main" count="188" uniqueCount="93">
  <si>
    <t>ΜΟΤΟΡ ΟΪΛ ΕΛΛΑΣ ΔΙΥΛΙΣΤΗΡΙΑ ΚΟΡΙΝΘΟΥ Α.Ε.</t>
  </si>
  <si>
    <t>ΕΔΡΑ: ΜΑΡΟΥΣΙ - Α.Μ. 1482/06/Β/86/26</t>
  </si>
  <si>
    <t xml:space="preserve">ΣΥΝΟΠΤΙΚΗ ΛΟΓΙΣΤΙΚΗ ΚΑΤΑΣΤΑΣΗ </t>
  </si>
  <si>
    <t>ΤΗΣ 31ης ΔΕΚΕΜΒΡΙΟΥ 2001</t>
  </si>
  <si>
    <t>Ποσά κλειομένης χρήσεως</t>
  </si>
  <si>
    <t>1/1/2001-31/12/2001</t>
  </si>
  <si>
    <t>1/1/2000-31/12/2000</t>
  </si>
  <si>
    <t>ΕΝΕΡΓΗΤΙΚΟ</t>
  </si>
  <si>
    <t>Ποσά σε ευρώ</t>
  </si>
  <si>
    <t>Ποσά σε δρχ.</t>
  </si>
  <si>
    <t>Μείον Αποσβέσεις</t>
  </si>
  <si>
    <t>Πάγιο Ενεργητικό</t>
  </si>
  <si>
    <t>Συμμετοχές και μακροπρ.απαιτήσεις</t>
  </si>
  <si>
    <t>Αποθέματα</t>
  </si>
  <si>
    <t>Πελάτες</t>
  </si>
  <si>
    <t>Λοιπές απαιτήσεις</t>
  </si>
  <si>
    <t>Διαθέσιμα</t>
  </si>
  <si>
    <t>Μεταβατικοί Λογαριασμοί Ενεργητικού</t>
  </si>
  <si>
    <t>ΓΕΝΙΚΟ ΣΥΝΟΛΟ ΕΝΕΡΓΗΤΙΚΟΥ</t>
  </si>
  <si>
    <t>ΛΟΓΑΡΙΑΣΜΟΙ ΤΑΞΕΩΣ ΧΡΕΩΣΤΙΚΟΙ</t>
  </si>
  <si>
    <t>ΠΑΘΗΤΙΚΟ</t>
  </si>
  <si>
    <t>Καταβεβλημένο Μετοχικό Κεφάλαιο</t>
  </si>
  <si>
    <t>Διαφορά από έκδοση μετοχών υπέρ το άρτιο</t>
  </si>
  <si>
    <t>Διαφορές αναπροσαρμογής-επιχορηγήσεις επενδύσεων</t>
  </si>
  <si>
    <t>Αποθεματικό και λοιποί λογαριασμοί ιδίων Κεφαλαίων</t>
  </si>
  <si>
    <t>Αποτελέσματα Προηγ.Χρήσεων</t>
  </si>
  <si>
    <t>Αποτελέσματα χρήσεως</t>
  </si>
  <si>
    <t>Μείον λοιποί μη ενσωμ/νοι στο λειτουργικό κόστος φόροι</t>
  </si>
  <si>
    <t>Μείον διαφορές φορολογικού ελέγχου προηγ.χρήσεων</t>
  </si>
  <si>
    <t>Προβλέψεις Διάφορες</t>
  </si>
  <si>
    <t>Υποχρεώσεις Μακροπρόθεσμες</t>
  </si>
  <si>
    <t>Υποχρεώσεις Βραχυπρόθεσμες</t>
  </si>
  <si>
    <t>Μεταβατικοί Λογαριασμοί Παθητικού</t>
  </si>
  <si>
    <t>ΓΕΝΙΚΟ ΣΥΝΟΛΟ ΠΑΘΗΤΙΚΟΥ</t>
  </si>
  <si>
    <t>ΛΟΓΑΡΙΑΣΜΟΙ ΤΑΞΕΩΣ ΠΙΣΤΩΤΙΚΟΙ</t>
  </si>
  <si>
    <t>1) Υφιστάμενα εμπράγματα βάρη επί των παγίων στοιχείων</t>
  </si>
  <si>
    <t xml:space="preserve">α) Προσημειώσεις  Ευρώ 342.007.278,00 </t>
  </si>
  <si>
    <t xml:space="preserve">β) Υποθήκες Ευρώ 120.630,00 </t>
  </si>
  <si>
    <t>2) Απασχολούμενο προσωπικό 1.031 άτομα</t>
  </si>
  <si>
    <t>3) Για υφιστάμενες επίδικες απαιτήσεις  συνολικού ποσού Ευρώ 59 εκατ.περίπου  δεν έχει</t>
  </si>
  <si>
    <t>σχηματισθεί καμμία πρόβλεψη γιατί υπάρχουν ανάλογες επίδικες ανταπαιτήσεις συνολικού</t>
  </si>
  <si>
    <t>ποσού Ευρώ 82 εκατ. περίπου.</t>
  </si>
  <si>
    <t>4) Οι βασικές λογιστικές αρχές που ακολουθήθηκαν για την σύνταξη της λογιστικής κατάστασης είναι ίδιες</t>
  </si>
  <si>
    <t>με αυτές που τηρήθηκαν για την σύνταξη των ισολογισμών της 31/12/00.</t>
  </si>
  <si>
    <t>5) Η ανάλυση των πωλήσεων 1/1-31/12/01 σύμφωνα με ΣΤΑΚΟΔ 91 είναι:</t>
  </si>
  <si>
    <t xml:space="preserve">α) Παραγωγή προϊόντων διύλισης: Ευρώ 1.318.249.778,62 </t>
  </si>
  <si>
    <t xml:space="preserve">β) Χονδρικό εμπόριο στερεών, υγρών και αερίων καυσίμων: Ευρώ 190.557.969,65 </t>
  </si>
  <si>
    <t>6) Οι επενδύσεις των ενσώματων ακινητοποιήσεων του έτους 2001 ανήλθαν στο ποσό Ευρώ 38.681.174</t>
  </si>
  <si>
    <t>7) Η τελευταία αναπροσαρμογή των παγίων έγινε το 2000</t>
  </si>
  <si>
    <t>KATAΣΤΑΣΗ ΑΠΟΤΕΛΕΣΜΑΤΩΝ ΧΡΗΣΕΩΣ</t>
  </si>
  <si>
    <t>Ποσά προηγ.χρήσεως</t>
  </si>
  <si>
    <t>Ποσά σε δρχ</t>
  </si>
  <si>
    <t>ΕΣΟΔΑ</t>
  </si>
  <si>
    <t>Έσοδα απο πωλήσεις</t>
  </si>
  <si>
    <t>Μείον Κόστος Πωληθέντων</t>
  </si>
  <si>
    <t>ΜΙΚΤΑ ΑΠΟΤΕΛΕΣΜΑΤΑ ΕΚΜΕΤΑΛΛΕΥΣΗΣ</t>
  </si>
  <si>
    <t>Πλέον Άλλα έσοδα Εκμεταλλεύσεως</t>
  </si>
  <si>
    <t>Μείον Έξοδα Διοικητικής Λειτουργίας</t>
  </si>
  <si>
    <t>Έξοδα Λειτουργίας Διάθεσης</t>
  </si>
  <si>
    <t>Χρηματοοικονομικά Αποτελέσματα</t>
  </si>
  <si>
    <t>ΚΑΘΑΡΑ ΑΠΟΤΕΛΕΣΜΑΤΑ ΕΚΜΕΤΑΛΛΕΥΣΗΣ</t>
  </si>
  <si>
    <t>Πλέον Ανόργανα Έσοδα - Κέρδη</t>
  </si>
  <si>
    <t>Μείον Ανόργανα Έξοδα - Ζημίες</t>
  </si>
  <si>
    <t>ΣΥΝΟΛΙΚΑ ΚΑΘΑΡΑ ΑΠΟΤΕΛΕΣΜΑΤΑ</t>
  </si>
  <si>
    <t>ΠΡΟ ΦΟΡΩΝ 1/1 - 31/12/2001</t>
  </si>
  <si>
    <t>Μαρούσι 25 Φεβρουαρίου 2002</t>
  </si>
  <si>
    <t xml:space="preserve">Ο ΠΡΟΕΔΡΟΣ </t>
  </si>
  <si>
    <t>Ο ΔΙΕΥΘΥΝΩΝ ΣΥΜΒΟΥΛΟΣ</t>
  </si>
  <si>
    <t>Ο ΔΙΕΥΘΥΝΤΗΣ ΛΟΓΙΣΤΗΡΙΟΥ</t>
  </si>
  <si>
    <t>ΤΟΥ ΔΙΟΙΚΗΤΙΚΟΥ ΣΥΜΒΟΥΛΙΟΥ</t>
  </si>
  <si>
    <t>ΒΑΡΔΗΣ Ι. ΒΑΡΔΙΝΟΓΙΑΝΝΗΣ</t>
  </si>
  <si>
    <t>ΑBDULHAKIM Α. AL GOUHI</t>
  </si>
  <si>
    <t>ΘΕΟΔΩΡΟΣ Ν. ΠΟΡΦΥΡΗΣ</t>
  </si>
  <si>
    <t>ΑΔΤ Κ 011385/82</t>
  </si>
  <si>
    <t>A.Διαβατηρίου Σαουδικής Αραβίας</t>
  </si>
  <si>
    <t>ΑΔΤ Ρ 557979/94</t>
  </si>
  <si>
    <t>C 173030/2000</t>
  </si>
  <si>
    <t xml:space="preserve">ΕΝΟΠΟΙΗΜΕΝΗ ΣΥΝΟΠΤΙΚΗ ΛΟΓΙΣΤΙΚΗ ΚΑΤΑΣΤΑΣΗ </t>
  </si>
  <si>
    <t>Ποσά προηγ. χρήσεως</t>
  </si>
  <si>
    <t>1) Oι εταιρείες του Ομίλου με τις διευθύνσεις τους που περιλαμβάνονται στην ενοποίηση είναι: ΜΟΤΟΡ ΟΪΛ (ΕΛΛΑΣ) ΔΙΥΛΙΣΤΗΡΙΑ ΚΟΡΙΝΘΟΥ Α.Ε.</t>
  </si>
  <si>
    <t>(Ηρώδου Αττικού 12Α, Μαρούσι) και AVIN OIL Aνώνυμος Βιομηχανική Εμπορική Εταιρία Πετρελαίων (Ηρώδου Αττικού 12Α Μαρούσι).</t>
  </si>
  <si>
    <t>Η ενοποίηση επιβάλλεται από τη διάταξη του άρθρου 96 παράγραφος 1β του Κ.Ν. 2190/1920 (κοινά διοικητικά συμβούλια).</t>
  </si>
  <si>
    <t>2) Υφιστάμενα εμπράγματα βάρη επί των παγίων στοιχείων</t>
  </si>
  <si>
    <t>3) Απασχολούμενο προσωπικό 1.227 άτομα</t>
  </si>
  <si>
    <t>4) Για υφιστάμενες επίδικες απαιτήσεις  συνολικού ποσού Ευρώ 59,5 εκατ. περίπου δεν έχει</t>
  </si>
  <si>
    <t xml:space="preserve">ποσού Ευρώ 82,2 εκατ. περίπου </t>
  </si>
  <si>
    <t>5) Οι βασικές λογιστικές αρχές που ακολουθήθηκαν για την σύνταξη της λογιστικής κατάστασης είναι ίδιες</t>
  </si>
  <si>
    <t>6) Οι επενδύσεις των ενσώματων ακινητοποιήσεων του έτους 2001 ανήλθαν στο ποσό Ευρώ 41.579.137</t>
  </si>
  <si>
    <t>KATAΣΤΑΣΗ ΑΠΟΤΕΛΕΣΜΑΤΩΝ XΡΗΣΕΩΣ</t>
  </si>
  <si>
    <t>Ποσά κλειομένης χρήσεως 1/1/2001-31/12/2001</t>
  </si>
  <si>
    <t>Ποσά προηγ. Χρήσεως 1/1/2000-31/12/2000</t>
  </si>
  <si>
    <t>Εξοδα Εγκατάστασης</t>
  </si>
  <si>
    <t xml:space="preserve">α) Προσημειώσεις Eυρώ 342.007.278,00 ευρώ 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</si>
</sst>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9"/>
      <name val="Arial"/>
      <family val="2"/>
    </font>
    <font>
      <b/>
      <u val="single"/>
      <sz val="2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0" fillId="0" borderId="1" xfId="19" applyNumberFormat="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/>
    </xf>
    <xf numFmtId="4" fontId="3" fillId="0" borderId="1" xfId="19" applyNumberFormat="1" applyFont="1" applyFill="1" applyBorder="1" applyAlignment="1">
      <alignment horizontal="right"/>
      <protection/>
    </xf>
    <xf numFmtId="0" fontId="0" fillId="0" borderId="4" xfId="0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9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4.8515625" style="3" customWidth="1"/>
    <col min="2" max="2" width="21.140625" style="2" customWidth="1"/>
    <col min="3" max="3" width="10.140625" style="2" customWidth="1"/>
    <col min="4" max="4" width="17.421875" style="2" customWidth="1"/>
    <col min="5" max="6" width="21.7109375" style="2" customWidth="1"/>
    <col min="7" max="7" width="19.28125" style="2" customWidth="1"/>
    <col min="8" max="8" width="24.7109375" style="2" customWidth="1"/>
    <col min="9" max="9" width="19.421875" style="2" customWidth="1"/>
    <col min="10" max="10" width="17.140625" style="2" customWidth="1"/>
    <col min="11" max="11" width="18.57421875" style="2" customWidth="1"/>
    <col min="12" max="12" width="17.57421875" style="2" customWidth="1"/>
    <col min="13" max="13" width="12.421875" style="2" customWidth="1"/>
    <col min="14" max="14" width="11.7109375" style="2" customWidth="1"/>
    <col min="15" max="16" width="14.7109375" style="2" customWidth="1"/>
    <col min="17" max="17" width="14.00390625" style="2" customWidth="1"/>
    <col min="18" max="16384" width="9.140625" style="2" customWidth="1"/>
  </cols>
  <sheetData>
    <row r="4" spans="1:17" ht="26.25">
      <c r="A4" s="1"/>
      <c r="B4" s="97" t="s">
        <v>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8">
      <c r="A5" s="1"/>
      <c r="B5" s="98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8" spans="1:17" ht="12.75">
      <c r="A8" s="1"/>
      <c r="B8" s="99" t="s">
        <v>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12.75">
      <c r="A9" s="1"/>
      <c r="B9" s="100" t="s">
        <v>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12.75">
      <c r="A10" s="1"/>
      <c r="B10" s="1"/>
      <c r="C10" s="1"/>
      <c r="D10" s="1"/>
      <c r="E10" s="1"/>
      <c r="F10" s="1"/>
      <c r="G10" s="1"/>
      <c r="H10" s="5"/>
      <c r="I10" s="6"/>
      <c r="J10" s="7"/>
      <c r="K10" s="7"/>
      <c r="L10" s="7"/>
      <c r="M10" s="7"/>
      <c r="N10" s="7"/>
      <c r="O10" s="7"/>
      <c r="P10" s="7"/>
      <c r="Q10" s="7"/>
    </row>
    <row r="11" spans="1:17" ht="12.75">
      <c r="A11" s="1"/>
      <c r="B11" s="69"/>
      <c r="C11" s="70"/>
      <c r="D11" s="71"/>
      <c r="E11" s="94" t="s">
        <v>89</v>
      </c>
      <c r="F11" s="95"/>
      <c r="G11" s="95"/>
      <c r="H11" s="96"/>
      <c r="I11" s="94" t="s">
        <v>90</v>
      </c>
      <c r="J11" s="95"/>
      <c r="K11" s="95"/>
      <c r="L11" s="96"/>
      <c r="M11" s="8"/>
      <c r="N11" s="8"/>
      <c r="O11" s="8"/>
      <c r="P11" s="9"/>
      <c r="Q11" s="9"/>
    </row>
    <row r="12" spans="1:17" ht="12.75">
      <c r="A12" s="1"/>
      <c r="B12" s="72"/>
      <c r="C12" s="73"/>
      <c r="D12" s="74"/>
      <c r="E12" s="101"/>
      <c r="F12" s="100"/>
      <c r="G12" s="100"/>
      <c r="H12" s="102"/>
      <c r="I12" s="101"/>
      <c r="J12" s="100"/>
      <c r="K12" s="100"/>
      <c r="L12" s="102"/>
      <c r="M12" s="9"/>
      <c r="N12" s="9"/>
      <c r="O12" s="9"/>
      <c r="P12" s="9"/>
      <c r="Q12" s="9"/>
    </row>
    <row r="13" spans="2:17" ht="12.75">
      <c r="B13" s="103" t="s">
        <v>7</v>
      </c>
      <c r="C13" s="103"/>
      <c r="D13" s="103"/>
      <c r="E13" s="72" t="s">
        <v>8</v>
      </c>
      <c r="F13" s="73" t="s">
        <v>8</v>
      </c>
      <c r="G13" s="73" t="s">
        <v>9</v>
      </c>
      <c r="H13" s="74" t="s">
        <v>9</v>
      </c>
      <c r="I13" s="72" t="s">
        <v>8</v>
      </c>
      <c r="J13" s="73" t="s">
        <v>8</v>
      </c>
      <c r="K13" s="73" t="s">
        <v>9</v>
      </c>
      <c r="L13" s="74" t="s">
        <v>9</v>
      </c>
      <c r="M13" s="9"/>
      <c r="N13" s="9"/>
      <c r="O13" s="9"/>
      <c r="P13" s="3"/>
      <c r="Q13" s="3"/>
    </row>
    <row r="14" spans="2:18" ht="12.75">
      <c r="B14" s="104" t="s">
        <v>91</v>
      </c>
      <c r="C14" s="105"/>
      <c r="D14" s="105"/>
      <c r="E14" s="14">
        <v>5862623.5</v>
      </c>
      <c r="F14" s="77"/>
      <c r="G14" s="11">
        <f>E14*340.75</f>
        <v>1997688957.625</v>
      </c>
      <c r="H14" s="12"/>
      <c r="I14" s="13">
        <f>1382285635/340.75</f>
        <v>4056597.608217168</v>
      </c>
      <c r="J14" s="14"/>
      <c r="K14" s="11">
        <v>1382285635</v>
      </c>
      <c r="L14" s="12"/>
      <c r="M14" s="9"/>
      <c r="N14" s="9"/>
      <c r="O14" s="9"/>
      <c r="P14" s="3"/>
      <c r="Q14" s="3"/>
      <c r="R14" s="3"/>
    </row>
    <row r="15" spans="2:18" ht="12.75">
      <c r="B15" s="105" t="s">
        <v>10</v>
      </c>
      <c r="C15" s="105"/>
      <c r="D15" s="105"/>
      <c r="E15" s="15">
        <v>2277615.2</v>
      </c>
      <c r="F15" s="16">
        <f>E14-E15</f>
        <v>3585008.3</v>
      </c>
      <c r="G15" s="17">
        <v>776097380</v>
      </c>
      <c r="H15" s="18">
        <f>G14-G15</f>
        <v>1221591577.625</v>
      </c>
      <c r="I15" s="19">
        <f>1154478276/340.75</f>
        <v>3388050.6999266325</v>
      </c>
      <c r="J15" s="10">
        <f>I14-I15</f>
        <v>668546.9082905357</v>
      </c>
      <c r="K15" s="20">
        <v>1154478276</v>
      </c>
      <c r="L15" s="18">
        <f>K14-K15</f>
        <v>227807359</v>
      </c>
      <c r="M15" s="9"/>
      <c r="N15" s="9"/>
      <c r="O15" s="9"/>
      <c r="P15" s="3"/>
      <c r="Q15" s="3"/>
      <c r="R15" s="3"/>
    </row>
    <row r="16" spans="2:18" ht="12.75">
      <c r="B16" s="105" t="s">
        <v>11</v>
      </c>
      <c r="C16" s="105"/>
      <c r="D16" s="105"/>
      <c r="E16" s="10">
        <v>355649914.32</v>
      </c>
      <c r="F16" s="10"/>
      <c r="G16" s="11">
        <f>E16*340.75</f>
        <v>121187708304.54</v>
      </c>
      <c r="H16" s="18"/>
      <c r="I16" s="21">
        <f>109478828869/340.75</f>
        <v>321287832.33749086</v>
      </c>
      <c r="J16" s="10"/>
      <c r="K16" s="22">
        <v>109478828869</v>
      </c>
      <c r="L16" s="18"/>
      <c r="M16" s="9"/>
      <c r="N16" s="9"/>
      <c r="O16" s="9"/>
      <c r="P16" s="3"/>
      <c r="Q16" s="3"/>
      <c r="R16" s="3"/>
    </row>
    <row r="17" spans="2:18" ht="12.75">
      <c r="B17" s="105" t="s">
        <v>10</v>
      </c>
      <c r="C17" s="105"/>
      <c r="D17" s="105"/>
      <c r="E17" s="23">
        <v>161900767.42</v>
      </c>
      <c r="F17" s="10">
        <f>E16-E17</f>
        <v>193749146.9</v>
      </c>
      <c r="G17" s="17">
        <v>55167686499</v>
      </c>
      <c r="H17" s="18">
        <f>G16-G17</f>
        <v>66020021805.53999</v>
      </c>
      <c r="I17" s="19">
        <f>47578891406/340.75</f>
        <v>139629908.74834922</v>
      </c>
      <c r="J17" s="10">
        <f>I16-I17</f>
        <v>181657923.58914164</v>
      </c>
      <c r="K17" s="20">
        <v>47578891406</v>
      </c>
      <c r="L17" s="18">
        <f>K16-K17</f>
        <v>61899937463</v>
      </c>
      <c r="M17" s="9"/>
      <c r="N17" s="9"/>
      <c r="O17" s="9"/>
      <c r="P17" s="3"/>
      <c r="Q17" s="3"/>
      <c r="R17" s="3"/>
    </row>
    <row r="18" spans="2:18" ht="12.75">
      <c r="B18" s="106" t="s">
        <v>12</v>
      </c>
      <c r="C18" s="107"/>
      <c r="D18" s="108"/>
      <c r="E18" s="10"/>
      <c r="F18" s="10">
        <v>16164630.63</v>
      </c>
      <c r="G18" s="22"/>
      <c r="H18" s="18">
        <f>F18*340.75</f>
        <v>5508097887.172501</v>
      </c>
      <c r="I18" s="21"/>
      <c r="J18" s="10">
        <f aca="true" t="shared" si="0" ref="J18:J23">L18/340.75</f>
        <v>67856924.3169479</v>
      </c>
      <c r="K18" s="22"/>
      <c r="L18" s="18">
        <v>23122246961</v>
      </c>
      <c r="M18" s="9"/>
      <c r="N18" s="9"/>
      <c r="O18" s="9"/>
      <c r="P18" s="3"/>
      <c r="Q18" s="3"/>
      <c r="R18" s="3"/>
    </row>
    <row r="19" spans="2:18" ht="12.75">
      <c r="B19" s="105" t="s">
        <v>13</v>
      </c>
      <c r="C19" s="105"/>
      <c r="D19" s="105"/>
      <c r="E19" s="10"/>
      <c r="F19" s="10">
        <v>108709105.03</v>
      </c>
      <c r="G19" s="22"/>
      <c r="H19" s="18">
        <f>F19*340.75</f>
        <v>37042627538.9725</v>
      </c>
      <c r="I19" s="21"/>
      <c r="J19" s="10">
        <f t="shared" si="0"/>
        <v>122534889.26192223</v>
      </c>
      <c r="K19" s="22"/>
      <c r="L19" s="18">
        <v>41753763516</v>
      </c>
      <c r="M19" s="9"/>
      <c r="N19" s="9"/>
      <c r="O19" s="9"/>
      <c r="P19" s="3"/>
      <c r="Q19" s="3"/>
      <c r="R19" s="3"/>
    </row>
    <row r="20" spans="2:18" ht="12.75">
      <c r="B20" s="105" t="s">
        <v>14</v>
      </c>
      <c r="C20" s="105"/>
      <c r="D20" s="105"/>
      <c r="E20" s="10"/>
      <c r="F20" s="10">
        <v>122818297.53</v>
      </c>
      <c r="G20" s="22"/>
      <c r="H20" s="18">
        <f>F20*340.75</f>
        <v>41850334883.3475</v>
      </c>
      <c r="I20" s="21"/>
      <c r="J20" s="10">
        <f t="shared" si="0"/>
        <v>157382832.62802643</v>
      </c>
      <c r="K20" s="22"/>
      <c r="L20" s="18">
        <v>53628200218</v>
      </c>
      <c r="M20" s="9"/>
      <c r="N20" s="9"/>
      <c r="O20" s="9"/>
      <c r="P20" s="3"/>
      <c r="Q20" s="3"/>
      <c r="R20" s="3"/>
    </row>
    <row r="21" spans="2:18" ht="12.75">
      <c r="B21" s="105" t="s">
        <v>15</v>
      </c>
      <c r="C21" s="105"/>
      <c r="D21" s="105"/>
      <c r="E21" s="10"/>
      <c r="F21" s="10">
        <v>32250539.58</v>
      </c>
      <c r="G21" s="22"/>
      <c r="H21" s="18">
        <f>F21*340.75</f>
        <v>10989371361.885</v>
      </c>
      <c r="I21" s="21"/>
      <c r="J21" s="10">
        <f t="shared" si="0"/>
        <v>69890649.3440939</v>
      </c>
      <c r="K21" s="22"/>
      <c r="L21" s="18">
        <v>23815238764</v>
      </c>
      <c r="M21" s="9"/>
      <c r="N21" s="9"/>
      <c r="O21" s="9"/>
      <c r="P21" s="3"/>
      <c r="Q21" s="3"/>
      <c r="R21" s="3"/>
    </row>
    <row r="22" spans="2:18" ht="12.75">
      <c r="B22" s="105" t="s">
        <v>16</v>
      </c>
      <c r="C22" s="105"/>
      <c r="D22" s="105"/>
      <c r="E22" s="10"/>
      <c r="F22" s="10">
        <v>59158742.61</v>
      </c>
      <c r="G22" s="22"/>
      <c r="H22" s="18">
        <v>20158341544</v>
      </c>
      <c r="I22" s="21"/>
      <c r="J22" s="10">
        <f t="shared" si="0"/>
        <v>4309208.111518709</v>
      </c>
      <c r="K22" s="22"/>
      <c r="L22" s="18">
        <v>1468362664</v>
      </c>
      <c r="R22" s="3"/>
    </row>
    <row r="23" spans="2:18" ht="12.75">
      <c r="B23" s="105" t="s">
        <v>17</v>
      </c>
      <c r="C23" s="105"/>
      <c r="D23" s="105"/>
      <c r="E23" s="10"/>
      <c r="F23" s="23">
        <v>14685959.6</v>
      </c>
      <c r="G23" s="22"/>
      <c r="H23" s="24">
        <v>5004240734</v>
      </c>
      <c r="I23" s="21"/>
      <c r="J23" s="23">
        <f t="shared" si="0"/>
        <v>2529077.593543654</v>
      </c>
      <c r="K23" s="22"/>
      <c r="L23" s="24">
        <v>861783190</v>
      </c>
      <c r="R23" s="3"/>
    </row>
    <row r="24" spans="2:18" ht="13.5" thickBot="1">
      <c r="B24" s="109" t="s">
        <v>18</v>
      </c>
      <c r="C24" s="109"/>
      <c r="D24" s="109"/>
      <c r="E24" s="10"/>
      <c r="F24" s="78">
        <f>SUM(F15:F23)</f>
        <v>551121430.18</v>
      </c>
      <c r="G24" s="22"/>
      <c r="H24" s="79">
        <v>187794627333</v>
      </c>
      <c r="I24" s="21"/>
      <c r="J24" s="78">
        <f>SUM(J15:J23)</f>
        <v>606830051.753485</v>
      </c>
      <c r="K24" s="22"/>
      <c r="L24" s="79">
        <f>SUM(L15:L23)</f>
        <v>206777340135</v>
      </c>
      <c r="R24" s="3"/>
    </row>
    <row r="25" spans="2:18" ht="14.25" thickBot="1" thickTop="1">
      <c r="B25" s="109" t="s">
        <v>19</v>
      </c>
      <c r="C25" s="109"/>
      <c r="D25" s="109"/>
      <c r="E25" s="10"/>
      <c r="F25" s="78">
        <v>392548425.43</v>
      </c>
      <c r="G25" s="22"/>
      <c r="H25" s="79">
        <f>F25*340.75</f>
        <v>133760875965.2725</v>
      </c>
      <c r="I25" s="21"/>
      <c r="J25" s="78">
        <f>L25/340.75</f>
        <v>381001226.99633163</v>
      </c>
      <c r="K25" s="22"/>
      <c r="L25" s="79">
        <v>129826168099</v>
      </c>
      <c r="R25" s="3"/>
    </row>
    <row r="26" spans="2:18" ht="13.5" thickTop="1">
      <c r="B26" s="103" t="s">
        <v>20</v>
      </c>
      <c r="C26" s="103"/>
      <c r="D26" s="103"/>
      <c r="E26" s="10"/>
      <c r="F26" s="14"/>
      <c r="G26" s="22"/>
      <c r="H26" s="12"/>
      <c r="I26" s="21"/>
      <c r="J26" s="14"/>
      <c r="K26" s="22"/>
      <c r="L26" s="12"/>
      <c r="R26" s="3"/>
    </row>
    <row r="27" spans="2:18" ht="12.75">
      <c r="B27" s="105" t="s">
        <v>21</v>
      </c>
      <c r="C27" s="105"/>
      <c r="D27" s="105"/>
      <c r="E27" s="10"/>
      <c r="F27" s="10">
        <v>32511512.84</v>
      </c>
      <c r="G27" s="22"/>
      <c r="H27" s="18">
        <f>F27*340.75</f>
        <v>11078298000.23</v>
      </c>
      <c r="I27" s="21"/>
      <c r="J27" s="10">
        <f>L27/340.75</f>
        <v>30963345.561261922</v>
      </c>
      <c r="K27" s="22"/>
      <c r="L27" s="18">
        <v>10550760000</v>
      </c>
      <c r="R27" s="3"/>
    </row>
    <row r="28" spans="2:18" ht="12.75">
      <c r="B28" s="106" t="s">
        <v>22</v>
      </c>
      <c r="C28" s="107"/>
      <c r="D28" s="108"/>
      <c r="E28" s="10"/>
      <c r="F28" s="10">
        <v>52788246.72</v>
      </c>
      <c r="G28" s="22"/>
      <c r="H28" s="18">
        <f>F28*340.75</f>
        <v>17987595069.84</v>
      </c>
      <c r="I28" s="21"/>
      <c r="J28" s="10">
        <f>L28/340.75</f>
        <v>0</v>
      </c>
      <c r="K28" s="22"/>
      <c r="L28" s="18">
        <v>0</v>
      </c>
      <c r="R28" s="3"/>
    </row>
    <row r="29" spans="2:18" ht="12.75">
      <c r="B29" s="106" t="s">
        <v>23</v>
      </c>
      <c r="C29" s="107"/>
      <c r="D29" s="108"/>
      <c r="E29" s="10"/>
      <c r="F29" s="10">
        <v>2473644.79</v>
      </c>
      <c r="G29" s="22"/>
      <c r="H29" s="18">
        <f>F29*340.75</f>
        <v>842894462.1925</v>
      </c>
      <c r="I29" s="21"/>
      <c r="J29" s="10">
        <f>L29/340.75</f>
        <v>926181.9134262656</v>
      </c>
      <c r="K29" s="22"/>
      <c r="L29" s="18">
        <v>315596487</v>
      </c>
      <c r="R29" s="3"/>
    </row>
    <row r="30" spans="2:18" ht="12.75">
      <c r="B30" s="105" t="s">
        <v>24</v>
      </c>
      <c r="C30" s="105"/>
      <c r="D30" s="105"/>
      <c r="E30" s="10"/>
      <c r="F30" s="10">
        <v>52539642.71</v>
      </c>
      <c r="G30" s="22"/>
      <c r="H30" s="18">
        <f>F30*340.75</f>
        <v>17902883253.4325</v>
      </c>
      <c r="I30" s="21"/>
      <c r="J30" s="10">
        <f>L30/340.75</f>
        <v>27170027.125458546</v>
      </c>
      <c r="K30" s="22"/>
      <c r="L30" s="18">
        <v>9258186743</v>
      </c>
      <c r="R30" s="3"/>
    </row>
    <row r="31" spans="2:18" ht="12.75">
      <c r="B31" s="105" t="s">
        <v>25</v>
      </c>
      <c r="C31" s="105"/>
      <c r="D31" s="105"/>
      <c r="E31" s="10"/>
      <c r="F31" s="10">
        <v>13641196.87</v>
      </c>
      <c r="G31" s="22"/>
      <c r="H31" s="18">
        <f>F31*340.75</f>
        <v>4648237833.452499</v>
      </c>
      <c r="I31" s="21"/>
      <c r="J31" s="10">
        <f>L31/340.75</f>
        <v>2214632.719002201</v>
      </c>
      <c r="K31" s="22"/>
      <c r="L31" s="18">
        <v>754636099</v>
      </c>
      <c r="R31" s="3"/>
    </row>
    <row r="32" spans="2:18" ht="12.75">
      <c r="B32" s="106" t="s">
        <v>26</v>
      </c>
      <c r="C32" s="107"/>
      <c r="D32" s="108"/>
      <c r="E32" s="10">
        <v>94914373.27</v>
      </c>
      <c r="F32" s="26"/>
      <c r="G32" s="22">
        <f>E32*340.75</f>
        <v>32342072691.7525</v>
      </c>
      <c r="H32" s="18"/>
      <c r="I32" s="21">
        <f>K32/340.75</f>
        <v>126641209.6316948</v>
      </c>
      <c r="J32" s="10"/>
      <c r="K32" s="22">
        <v>43152992182</v>
      </c>
      <c r="L32" s="18"/>
      <c r="R32" s="3"/>
    </row>
    <row r="33" spans="2:18" ht="12.75">
      <c r="B33" s="106" t="s">
        <v>27</v>
      </c>
      <c r="C33" s="107"/>
      <c r="D33" s="108"/>
      <c r="E33" s="27">
        <v>234408.6</v>
      </c>
      <c r="G33" s="22">
        <f>E33*340.75</f>
        <v>79874730.45</v>
      </c>
      <c r="H33" s="3"/>
      <c r="I33" s="21">
        <f>K33/340.75</f>
        <v>177327.40132061628</v>
      </c>
      <c r="K33" s="22">
        <v>60424312</v>
      </c>
      <c r="L33" s="28"/>
      <c r="R33" s="3"/>
    </row>
    <row r="34" spans="2:18" ht="12.75">
      <c r="B34" s="106" t="s">
        <v>28</v>
      </c>
      <c r="C34" s="107"/>
      <c r="D34" s="108"/>
      <c r="E34" s="29">
        <v>0</v>
      </c>
      <c r="F34" s="10">
        <f>E32-E33-E34</f>
        <v>94679964.67</v>
      </c>
      <c r="G34" s="20">
        <f>E34*340.75</f>
        <v>0</v>
      </c>
      <c r="H34" s="18">
        <v>32262197962</v>
      </c>
      <c r="I34" s="19">
        <f>K34/340.75</f>
        <v>616127.7975055026</v>
      </c>
      <c r="J34" s="10">
        <f>I32-I33-I34</f>
        <v>125847754.43286867</v>
      </c>
      <c r="K34" s="20">
        <v>209945547</v>
      </c>
      <c r="L34" s="18">
        <f>K32-K33-K34</f>
        <v>42882622323</v>
      </c>
      <c r="R34" s="3"/>
    </row>
    <row r="35" spans="2:18" ht="12.75">
      <c r="B35" s="105" t="s">
        <v>29</v>
      </c>
      <c r="C35" s="105"/>
      <c r="D35" s="105"/>
      <c r="E35" s="10"/>
      <c r="F35" s="10">
        <v>6390649.15</v>
      </c>
      <c r="G35" s="22"/>
      <c r="H35" s="18">
        <f>F35*340.75</f>
        <v>2177613697.8625</v>
      </c>
      <c r="I35" s="21"/>
      <c r="J35" s="10">
        <f>L35/340.75</f>
        <v>21527633.32355099</v>
      </c>
      <c r="K35" s="30"/>
      <c r="L35" s="18">
        <v>7335541055</v>
      </c>
      <c r="R35" s="3"/>
    </row>
    <row r="36" spans="2:18" ht="12.75">
      <c r="B36" s="105" t="s">
        <v>30</v>
      </c>
      <c r="C36" s="105"/>
      <c r="D36" s="105"/>
      <c r="E36" s="10"/>
      <c r="F36" s="10">
        <v>169334352.23</v>
      </c>
      <c r="G36" s="31"/>
      <c r="H36" s="18">
        <f>F36*340.75</f>
        <v>57700680522.3725</v>
      </c>
      <c r="I36" s="32"/>
      <c r="J36" s="10">
        <f>L36/340.75</f>
        <v>161220399.14600146</v>
      </c>
      <c r="K36" s="33"/>
      <c r="L36" s="18">
        <v>54935851009</v>
      </c>
      <c r="R36" s="3"/>
    </row>
    <row r="37" spans="2:18" ht="12.75">
      <c r="B37" s="105" t="s">
        <v>31</v>
      </c>
      <c r="C37" s="105"/>
      <c r="D37" s="105"/>
      <c r="E37" s="10"/>
      <c r="F37" s="10">
        <v>74850184.55</v>
      </c>
      <c r="G37" s="22"/>
      <c r="H37" s="18">
        <f>F37*340.75</f>
        <v>25505200385.4125</v>
      </c>
      <c r="I37" s="21"/>
      <c r="J37" s="10">
        <f>L37/340.75</f>
        <v>209211981.37637565</v>
      </c>
      <c r="K37" s="22"/>
      <c r="L37" s="18">
        <v>71288982654</v>
      </c>
      <c r="R37" s="3"/>
    </row>
    <row r="38" spans="2:18" ht="12.75">
      <c r="B38" s="105" t="s">
        <v>32</v>
      </c>
      <c r="C38" s="105"/>
      <c r="D38" s="105"/>
      <c r="E38" s="10"/>
      <c r="F38" s="23">
        <v>51912035.65</v>
      </c>
      <c r="G38" s="22"/>
      <c r="H38" s="24">
        <f>F38*340.75</f>
        <v>17689026147.7375</v>
      </c>
      <c r="I38" s="21"/>
      <c r="J38" s="23">
        <v>27748096.15</v>
      </c>
      <c r="K38" s="22"/>
      <c r="L38" s="24">
        <v>9455163765</v>
      </c>
      <c r="R38" s="3"/>
    </row>
    <row r="39" spans="2:18" ht="13.5" thickBot="1">
      <c r="B39" s="109" t="s">
        <v>33</v>
      </c>
      <c r="C39" s="109"/>
      <c r="D39" s="109"/>
      <c r="E39" s="10"/>
      <c r="F39" s="78">
        <f>SUM(F27:F38)</f>
        <v>551121430.1800001</v>
      </c>
      <c r="G39" s="22"/>
      <c r="H39" s="79">
        <v>187794627333</v>
      </c>
      <c r="I39" s="21"/>
      <c r="J39" s="78">
        <f>SUM(J27:J38)</f>
        <v>606830051.7479457</v>
      </c>
      <c r="K39" s="22"/>
      <c r="L39" s="79">
        <f>SUM(L27:L38)</f>
        <v>206777340135</v>
      </c>
      <c r="R39" s="3"/>
    </row>
    <row r="40" spans="2:18" ht="14.25" thickBot="1" thickTop="1">
      <c r="B40" s="109" t="s">
        <v>34</v>
      </c>
      <c r="C40" s="109"/>
      <c r="D40" s="109"/>
      <c r="E40" s="10"/>
      <c r="F40" s="78">
        <v>392548425.43</v>
      </c>
      <c r="G40" s="22"/>
      <c r="H40" s="79">
        <f>F40*340.75</f>
        <v>133760875965.2725</v>
      </c>
      <c r="I40" s="22"/>
      <c r="J40" s="78">
        <f>L40/340.75</f>
        <v>381001226.99633163</v>
      </c>
      <c r="K40" s="22"/>
      <c r="L40" s="79">
        <v>129826168099</v>
      </c>
      <c r="R40" s="3"/>
    </row>
    <row r="41" spans="1:20" ht="13.5" thickTop="1">
      <c r="A41" s="1"/>
      <c r="R41" s="9"/>
      <c r="S41" s="3"/>
      <c r="T41" s="3"/>
    </row>
    <row r="42" spans="1:20" ht="12.75">
      <c r="A42" s="1"/>
      <c r="B42" s="34" t="s">
        <v>35</v>
      </c>
      <c r="R42" s="9"/>
      <c r="S42" s="3"/>
      <c r="T42" s="3"/>
    </row>
    <row r="43" spans="1:20" ht="12.75">
      <c r="A43" s="1"/>
      <c r="B43" s="34" t="s">
        <v>36</v>
      </c>
      <c r="R43" s="3"/>
      <c r="S43" s="3"/>
      <c r="T43" s="3"/>
    </row>
    <row r="44" spans="1:20" ht="12.75">
      <c r="A44" s="1"/>
      <c r="B44" s="34" t="s">
        <v>37</v>
      </c>
      <c r="C44" s="35"/>
      <c r="D44" s="35"/>
      <c r="E44" s="35"/>
      <c r="F44" s="35"/>
      <c r="G44" s="35"/>
      <c r="R44" s="3"/>
      <c r="S44" s="3"/>
      <c r="T44" s="3"/>
    </row>
    <row r="45" spans="1:20" ht="12.75">
      <c r="A45" s="1"/>
      <c r="B45" s="34" t="s">
        <v>38</v>
      </c>
      <c r="C45" s="35"/>
      <c r="D45" s="35"/>
      <c r="E45" s="35"/>
      <c r="F45" s="35"/>
      <c r="G45" s="35"/>
      <c r="R45" s="3"/>
      <c r="S45" s="3"/>
      <c r="T45" s="3"/>
    </row>
    <row r="46" spans="1:20" ht="12.75">
      <c r="A46" s="1"/>
      <c r="B46" s="35" t="s">
        <v>39</v>
      </c>
      <c r="C46" s="35"/>
      <c r="D46" s="35"/>
      <c r="E46" s="35"/>
      <c r="F46" s="35"/>
      <c r="G46" s="35"/>
      <c r="I46" s="36"/>
      <c r="J46" s="36"/>
      <c r="K46" s="36"/>
      <c r="L46" s="36"/>
      <c r="M46" s="36"/>
      <c r="N46" s="36"/>
      <c r="O46" s="36"/>
      <c r="P46" s="36"/>
      <c r="Q46" s="36"/>
      <c r="R46" s="3"/>
      <c r="S46" s="3"/>
      <c r="T46" s="3"/>
    </row>
    <row r="47" spans="1:20" ht="12.75">
      <c r="A47" s="1"/>
      <c r="B47" s="35" t="s">
        <v>40</v>
      </c>
      <c r="C47" s="35"/>
      <c r="D47" s="35"/>
      <c r="E47" s="35"/>
      <c r="F47" s="35"/>
      <c r="G47" s="35"/>
      <c r="I47" s="35"/>
      <c r="J47" s="35"/>
      <c r="K47" s="35"/>
      <c r="L47" s="35"/>
      <c r="M47" s="35"/>
      <c r="R47" s="3"/>
      <c r="S47" s="3"/>
      <c r="T47" s="3"/>
    </row>
    <row r="48" spans="1:20" ht="12.75">
      <c r="A48" s="1"/>
      <c r="B48" s="35" t="s">
        <v>41</v>
      </c>
      <c r="C48" s="35"/>
      <c r="D48" s="35"/>
      <c r="E48" s="35"/>
      <c r="F48" s="35"/>
      <c r="G48" s="35"/>
      <c r="I48" s="35"/>
      <c r="J48" s="35"/>
      <c r="K48" s="35"/>
      <c r="L48" s="35"/>
      <c r="M48" s="35"/>
      <c r="R48" s="3"/>
      <c r="S48" s="3"/>
      <c r="T48" s="3"/>
    </row>
    <row r="49" spans="1:20" ht="12.75">
      <c r="A49" s="1"/>
      <c r="B49" s="35" t="s">
        <v>42</v>
      </c>
      <c r="C49" s="35"/>
      <c r="D49" s="35"/>
      <c r="E49" s="35"/>
      <c r="F49" s="35"/>
      <c r="G49" s="35"/>
      <c r="I49" s="37"/>
      <c r="J49" s="110"/>
      <c r="K49" s="110"/>
      <c r="L49" s="110"/>
      <c r="M49" s="110"/>
      <c r="P49" s="38"/>
      <c r="Q49" s="38"/>
      <c r="R49" s="3"/>
      <c r="S49" s="3"/>
      <c r="T49" s="3"/>
    </row>
    <row r="50" spans="1:20" ht="12.75">
      <c r="A50" s="1"/>
      <c r="B50" s="35" t="s">
        <v>43</v>
      </c>
      <c r="C50" s="35"/>
      <c r="D50" s="35"/>
      <c r="E50" s="35"/>
      <c r="F50" s="35"/>
      <c r="G50" s="35"/>
      <c r="I50" s="35"/>
      <c r="J50" s="35"/>
      <c r="K50" s="35"/>
      <c r="L50" s="35"/>
      <c r="M50" s="35"/>
      <c r="O50" s="35"/>
      <c r="P50" s="35"/>
      <c r="Q50" s="35"/>
      <c r="R50" s="3"/>
      <c r="S50" s="3"/>
      <c r="T50" s="3"/>
    </row>
    <row r="51" spans="1:20" ht="12.75">
      <c r="A51" s="1"/>
      <c r="B51" s="35" t="s">
        <v>44</v>
      </c>
      <c r="C51" s="35"/>
      <c r="D51" s="35"/>
      <c r="E51" s="35"/>
      <c r="F51" s="35"/>
      <c r="G51" s="35"/>
      <c r="I51" s="35"/>
      <c r="J51" s="35"/>
      <c r="K51" s="35"/>
      <c r="L51" s="35"/>
      <c r="M51" s="35"/>
      <c r="O51" s="35"/>
      <c r="P51" s="35"/>
      <c r="Q51" s="35"/>
      <c r="R51" s="3"/>
      <c r="S51" s="3"/>
      <c r="T51" s="3"/>
    </row>
    <row r="52" spans="1:17" ht="12.75">
      <c r="A52" s="1"/>
      <c r="B52" s="35" t="s">
        <v>45</v>
      </c>
      <c r="C52" s="35"/>
      <c r="D52" s="35"/>
      <c r="E52" s="35"/>
      <c r="F52" s="35"/>
      <c r="G52" s="35"/>
      <c r="I52" s="35"/>
      <c r="J52" s="35"/>
      <c r="K52" s="35"/>
      <c r="L52" s="35"/>
      <c r="M52" s="35"/>
      <c r="O52" s="35"/>
      <c r="P52" s="35"/>
      <c r="Q52" s="35"/>
    </row>
    <row r="53" spans="1:17" ht="12.75">
      <c r="A53" s="1"/>
      <c r="B53" s="35" t="s">
        <v>46</v>
      </c>
      <c r="C53" s="35"/>
      <c r="D53" s="35"/>
      <c r="E53" s="35"/>
      <c r="F53" s="35"/>
      <c r="G53" s="35"/>
      <c r="I53" s="35"/>
      <c r="J53" s="35"/>
      <c r="K53" s="35"/>
      <c r="L53" s="35"/>
      <c r="M53" s="35"/>
      <c r="O53" s="35"/>
      <c r="P53" s="35"/>
      <c r="Q53" s="35"/>
    </row>
    <row r="54" spans="1:17" ht="12.75">
      <c r="A54" s="1"/>
      <c r="B54" t="s">
        <v>47</v>
      </c>
      <c r="C54" s="35"/>
      <c r="D54" s="35"/>
      <c r="E54" s="35"/>
      <c r="F54" s="35"/>
      <c r="G54" s="35"/>
      <c r="I54" s="35"/>
      <c r="J54" s="35"/>
      <c r="K54" s="35"/>
      <c r="L54" s="35"/>
      <c r="M54" s="35"/>
      <c r="O54" s="35"/>
      <c r="P54" s="35"/>
      <c r="Q54" s="35"/>
    </row>
    <row r="55" spans="1:17" ht="12.75">
      <c r="A55" s="1"/>
      <c r="B55" t="s">
        <v>48</v>
      </c>
      <c r="C55" s="35"/>
      <c r="D55" s="35"/>
      <c r="E55" s="35"/>
      <c r="F55" s="35"/>
      <c r="G55" s="35"/>
      <c r="I55" s="35"/>
      <c r="J55" s="35"/>
      <c r="K55" s="35"/>
      <c r="L55" s="35"/>
      <c r="M55" s="35"/>
      <c r="O55" s="35"/>
      <c r="P55" s="35"/>
      <c r="Q55" s="35"/>
    </row>
    <row r="56" spans="1:17" ht="12.75">
      <c r="A56" s="1"/>
      <c r="B56" s="35"/>
      <c r="C56" s="35"/>
      <c r="D56" s="35"/>
      <c r="E56" s="35"/>
      <c r="F56" s="35"/>
      <c r="G56" s="35"/>
      <c r="I56" s="35"/>
      <c r="J56" s="35"/>
      <c r="K56" s="35"/>
      <c r="L56" s="35"/>
      <c r="M56" s="35"/>
      <c r="O56" s="35"/>
      <c r="P56" s="35"/>
      <c r="Q56" s="35"/>
    </row>
    <row r="57" spans="1:17" ht="12.75">
      <c r="A57" s="1"/>
      <c r="B57" s="35"/>
      <c r="C57" s="35"/>
      <c r="D57" s="35"/>
      <c r="E57" s="35"/>
      <c r="F57" s="35"/>
      <c r="G57" s="35"/>
      <c r="I57" s="35"/>
      <c r="J57" s="35"/>
      <c r="K57" s="35"/>
      <c r="L57" s="35"/>
      <c r="M57" s="35"/>
      <c r="O57" s="35"/>
      <c r="P57" s="35"/>
      <c r="Q57" s="35"/>
    </row>
    <row r="58" spans="2:17" ht="15.75">
      <c r="B58" s="111" t="s">
        <v>49</v>
      </c>
      <c r="C58" s="111"/>
      <c r="D58" s="111"/>
      <c r="E58" s="111"/>
      <c r="F58" s="111"/>
      <c r="G58" s="111"/>
      <c r="H58" s="111"/>
      <c r="I58" s="35"/>
      <c r="J58" s="35"/>
      <c r="K58" s="35"/>
      <c r="L58" s="35"/>
      <c r="M58" s="35"/>
      <c r="O58" s="35"/>
      <c r="P58" s="35"/>
      <c r="Q58" s="35"/>
    </row>
    <row r="59" spans="2:17" ht="12.75">
      <c r="B59" s="1"/>
      <c r="C59" s="1"/>
      <c r="D59" s="1"/>
      <c r="E59" s="1"/>
      <c r="F59" s="1"/>
      <c r="G59" s="4"/>
      <c r="I59" s="35"/>
      <c r="J59" s="35"/>
      <c r="K59" s="35"/>
      <c r="L59" s="35"/>
      <c r="M59" s="35"/>
      <c r="O59" s="35"/>
      <c r="P59" s="35"/>
      <c r="Q59" s="35"/>
    </row>
    <row r="60" spans="2:17" ht="12.75">
      <c r="B60" s="1"/>
      <c r="C60" s="1"/>
      <c r="D60" s="1"/>
      <c r="E60" s="39" t="s">
        <v>4</v>
      </c>
      <c r="F60" s="39" t="s">
        <v>4</v>
      </c>
      <c r="G60" s="39" t="s">
        <v>50</v>
      </c>
      <c r="H60" s="39" t="s">
        <v>50</v>
      </c>
      <c r="I60" s="35"/>
      <c r="J60" s="35"/>
      <c r="K60" s="35"/>
      <c r="L60" s="35"/>
      <c r="M60" s="35"/>
      <c r="O60" s="35"/>
      <c r="P60" s="35"/>
      <c r="Q60" s="35"/>
    </row>
    <row r="61" spans="2:17" ht="12.75">
      <c r="B61" s="1"/>
      <c r="C61" s="1"/>
      <c r="D61" s="1"/>
      <c r="E61" s="39" t="s">
        <v>5</v>
      </c>
      <c r="F61" s="39" t="s">
        <v>5</v>
      </c>
      <c r="G61" s="39" t="s">
        <v>6</v>
      </c>
      <c r="H61" s="39" t="s">
        <v>6</v>
      </c>
      <c r="I61" s="40"/>
      <c r="J61" s="112"/>
      <c r="K61" s="112"/>
      <c r="L61" s="112"/>
      <c r="M61" s="112"/>
      <c r="P61" s="36"/>
      <c r="Q61" s="36"/>
    </row>
    <row r="62" spans="2:17" ht="12.75">
      <c r="B62" s="1"/>
      <c r="C62" s="1"/>
      <c r="D62" s="1"/>
      <c r="E62" s="1" t="s">
        <v>8</v>
      </c>
      <c r="F62" s="1" t="s">
        <v>9</v>
      </c>
      <c r="G62" s="1" t="s">
        <v>8</v>
      </c>
      <c r="H62" s="1" t="s">
        <v>51</v>
      </c>
      <c r="I62" s="37"/>
      <c r="J62" s="110"/>
      <c r="K62" s="110"/>
      <c r="L62" s="110"/>
      <c r="M62" s="110"/>
      <c r="P62" s="38"/>
      <c r="Q62" s="38"/>
    </row>
    <row r="63" spans="1:13" ht="12.75">
      <c r="A63" s="9"/>
      <c r="B63" s="103" t="s">
        <v>52</v>
      </c>
      <c r="C63" s="103"/>
      <c r="D63" s="103"/>
      <c r="E63" s="41"/>
      <c r="F63" s="41"/>
      <c r="G63" s="42"/>
      <c r="H63" s="42"/>
      <c r="I63" s="38"/>
      <c r="J63" s="35"/>
      <c r="K63" s="35"/>
      <c r="L63" s="35"/>
      <c r="M63" s="35"/>
    </row>
    <row r="64" spans="1:8" ht="12.75">
      <c r="A64" s="9"/>
      <c r="B64" s="106" t="s">
        <v>53</v>
      </c>
      <c r="C64" s="107"/>
      <c r="D64" s="108"/>
      <c r="E64" s="16">
        <v>1508807748.27</v>
      </c>
      <c r="F64" s="43">
        <f>E64*340.75</f>
        <v>514126240223.0025</v>
      </c>
      <c r="G64" s="26">
        <f>568787021054/340.75</f>
        <v>1669220898.1775496</v>
      </c>
      <c r="H64" s="44">
        <v>568787021054</v>
      </c>
    </row>
    <row r="65" spans="1:8" ht="12.75">
      <c r="A65" s="9"/>
      <c r="B65" s="106" t="s">
        <v>54</v>
      </c>
      <c r="C65" s="107"/>
      <c r="D65" s="108"/>
      <c r="E65" s="45">
        <v>1392941681.68</v>
      </c>
      <c r="F65" s="43">
        <f>E65*340.75</f>
        <v>474644878032.46</v>
      </c>
      <c r="G65" s="45">
        <f>506419644972/340.75</f>
        <v>1486191181.13573</v>
      </c>
      <c r="H65" s="46">
        <v>506419644972</v>
      </c>
    </row>
    <row r="66" spans="1:8" ht="12.75">
      <c r="A66" s="9"/>
      <c r="B66" s="113" t="s">
        <v>55</v>
      </c>
      <c r="C66" s="114"/>
      <c r="D66" s="115"/>
      <c r="E66" s="47">
        <f>E64-E65</f>
        <v>115866066.58999991</v>
      </c>
      <c r="F66" s="48">
        <f>F64-F65</f>
        <v>39481362190.54248</v>
      </c>
      <c r="G66" s="47">
        <f>G64-G65</f>
        <v>183029717.04181957</v>
      </c>
      <c r="H66" s="49">
        <f>H64-H65</f>
        <v>62367376082</v>
      </c>
    </row>
    <row r="67" spans="1:8" ht="12.75">
      <c r="A67" s="9"/>
      <c r="B67" s="106" t="s">
        <v>56</v>
      </c>
      <c r="C67" s="107"/>
      <c r="D67" s="108"/>
      <c r="E67" s="26">
        <v>7431217.98</v>
      </c>
      <c r="F67" s="43">
        <f>E67*340.75</f>
        <v>2532187526.685</v>
      </c>
      <c r="G67" s="26">
        <f>2598544179/340.75</f>
        <v>7625955.037417461</v>
      </c>
      <c r="H67" s="44">
        <v>2598544179</v>
      </c>
    </row>
    <row r="68" spans="1:8" ht="12.75">
      <c r="A68" s="9"/>
      <c r="B68" s="106" t="s">
        <v>57</v>
      </c>
      <c r="C68" s="107"/>
      <c r="D68" s="108"/>
      <c r="E68" s="26">
        <v>17066770.45</v>
      </c>
      <c r="F68" s="43">
        <f>E68*340.75</f>
        <v>5815502030.8375</v>
      </c>
      <c r="G68" s="26">
        <f>5508708062/340.75</f>
        <v>16166421.31181218</v>
      </c>
      <c r="H68" s="44">
        <v>5508708062</v>
      </c>
    </row>
    <row r="69" spans="1:8" ht="12.75">
      <c r="A69" s="9"/>
      <c r="B69" s="106" t="s">
        <v>58</v>
      </c>
      <c r="C69" s="107"/>
      <c r="D69" s="108"/>
      <c r="E69" s="26">
        <v>11671006.38</v>
      </c>
      <c r="F69" s="43">
        <f>E69*340.75</f>
        <v>3976895423.985</v>
      </c>
      <c r="G69" s="26">
        <f>3534158370/340.75</f>
        <v>10371704.680851065</v>
      </c>
      <c r="H69" s="44">
        <v>3534158370</v>
      </c>
    </row>
    <row r="70" spans="1:8" ht="12.75">
      <c r="A70" s="9"/>
      <c r="B70" s="106" t="s">
        <v>59</v>
      </c>
      <c r="C70" s="107"/>
      <c r="D70" s="108"/>
      <c r="E70" s="45">
        <v>9792073.59</v>
      </c>
      <c r="F70" s="50">
        <f>E70*340.75</f>
        <v>3336649075.7925</v>
      </c>
      <c r="G70" s="45">
        <f>5354297367/340.75</f>
        <v>15713271.803374909</v>
      </c>
      <c r="H70" s="46">
        <v>5354297367</v>
      </c>
    </row>
    <row r="71" spans="1:8" ht="12.75">
      <c r="A71" s="9"/>
      <c r="B71" s="113" t="s">
        <v>60</v>
      </c>
      <c r="C71" s="114"/>
      <c r="D71" s="115"/>
      <c r="E71" s="47">
        <f>E66-E68-E69-E70+E67</f>
        <v>84767434.14999992</v>
      </c>
      <c r="F71" s="49">
        <f>F66-F68-F69-F70+F67</f>
        <v>28884503186.61248</v>
      </c>
      <c r="G71" s="47">
        <v>148404274.29</v>
      </c>
      <c r="H71" s="49">
        <f>H66-H68-H69-H70+H67</f>
        <v>50568756462</v>
      </c>
    </row>
    <row r="72" spans="1:8" ht="12.75">
      <c r="A72" s="9"/>
      <c r="B72" s="106" t="s">
        <v>61</v>
      </c>
      <c r="C72" s="107"/>
      <c r="D72" s="108"/>
      <c r="E72" s="26">
        <v>43575999.2</v>
      </c>
      <c r="F72" s="43">
        <f>E72*340.75</f>
        <v>14848521727.400002</v>
      </c>
      <c r="G72" s="26">
        <f>26193861732/340.75</f>
        <v>76871200.97432135</v>
      </c>
      <c r="H72" s="44">
        <v>26193861732</v>
      </c>
    </row>
    <row r="73" spans="1:8" ht="12.75">
      <c r="A73" s="9"/>
      <c r="B73" s="106" t="s">
        <v>62</v>
      </c>
      <c r="C73" s="107"/>
      <c r="D73" s="108"/>
      <c r="E73" s="45">
        <v>33429060.08</v>
      </c>
      <c r="F73" s="50">
        <f>E73*340.75</f>
        <v>11390952222.26</v>
      </c>
      <c r="G73" s="45">
        <f>33609626012/340.75</f>
        <v>98634265.62582539</v>
      </c>
      <c r="H73" s="46">
        <v>33609626012</v>
      </c>
    </row>
    <row r="74" spans="1:8" ht="12.75">
      <c r="A74" s="9"/>
      <c r="B74" s="113" t="s">
        <v>63</v>
      </c>
      <c r="C74" s="114"/>
      <c r="D74" s="115"/>
      <c r="E74" s="26"/>
      <c r="F74" s="43"/>
      <c r="G74" s="26"/>
      <c r="H74" s="44"/>
    </row>
    <row r="75" spans="1:8" ht="12.75">
      <c r="A75" s="9"/>
      <c r="B75" s="113" t="s">
        <v>64</v>
      </c>
      <c r="C75" s="114"/>
      <c r="D75" s="115"/>
      <c r="E75" s="47">
        <f>+E71+E72-E73</f>
        <v>94914373.26999992</v>
      </c>
      <c r="F75" s="48">
        <f>F71+F72-F73</f>
        <v>32342072691.75248</v>
      </c>
      <c r="G75" s="47">
        <v>126641209.63</v>
      </c>
      <c r="H75" s="49">
        <f>+H71+H72-H73</f>
        <v>43152992182</v>
      </c>
    </row>
    <row r="76" spans="1:7" ht="12.75">
      <c r="A76" s="9"/>
      <c r="B76" s="3"/>
      <c r="G76" s="38"/>
    </row>
    <row r="77" spans="1:5" ht="12.75">
      <c r="A77" s="9"/>
      <c r="B77" s="3"/>
      <c r="E77" s="51"/>
    </row>
    <row r="78" spans="1:8" ht="12.75">
      <c r="A78" s="116" t="s">
        <v>65</v>
      </c>
      <c r="B78" s="116"/>
      <c r="C78" s="116"/>
      <c r="D78" s="116"/>
      <c r="E78" s="116"/>
      <c r="F78" s="116"/>
      <c r="G78" s="116"/>
      <c r="H78" s="116"/>
    </row>
    <row r="79" spans="2:18" ht="12.75">
      <c r="B79" s="36"/>
      <c r="C79" s="36"/>
      <c r="D79" s="36"/>
      <c r="E79" s="36"/>
      <c r="F79" s="36"/>
      <c r="R79" s="36"/>
    </row>
    <row r="80" spans="1:6" ht="12.75">
      <c r="A80" s="52"/>
      <c r="B80" s="35"/>
      <c r="C80" s="35"/>
      <c r="D80" s="35"/>
      <c r="E80" s="35"/>
      <c r="F80" s="35"/>
    </row>
    <row r="81" spans="1:6" ht="12.75">
      <c r="A81" s="52"/>
      <c r="B81" s="35"/>
      <c r="C81" s="35"/>
      <c r="D81" s="35"/>
      <c r="E81" s="35"/>
      <c r="F81" s="35"/>
    </row>
    <row r="82" spans="1:18" ht="12.75">
      <c r="A82" s="110" t="s">
        <v>66</v>
      </c>
      <c r="B82" s="110"/>
      <c r="D82" s="37"/>
      <c r="E82" s="37" t="s">
        <v>67</v>
      </c>
      <c r="F82" s="37"/>
      <c r="H82" s="38" t="s">
        <v>68</v>
      </c>
      <c r="R82" s="38"/>
    </row>
    <row r="83" spans="1:18" ht="12.75">
      <c r="A83" s="117" t="s">
        <v>69</v>
      </c>
      <c r="B83" s="117"/>
      <c r="C83" s="117"/>
      <c r="D83" s="117"/>
      <c r="E83" s="38"/>
      <c r="F83" s="38"/>
      <c r="R83" s="35"/>
    </row>
    <row r="84" spans="1:18" ht="12.75">
      <c r="A84" s="117"/>
      <c r="B84" s="117"/>
      <c r="C84" s="117"/>
      <c r="D84" s="117"/>
      <c r="E84" s="35"/>
      <c r="F84" s="35"/>
      <c r="R84" s="35"/>
    </row>
    <row r="85" spans="1:18" ht="12.75">
      <c r="A85" s="117"/>
      <c r="B85" s="117"/>
      <c r="C85" s="35"/>
      <c r="D85" s="35"/>
      <c r="E85" s="35"/>
      <c r="F85" s="35"/>
      <c r="R85" s="35"/>
    </row>
    <row r="86" spans="1:18" ht="12.75">
      <c r="A86" s="37"/>
      <c r="B86" s="37"/>
      <c r="C86" s="35"/>
      <c r="D86" s="35"/>
      <c r="E86" s="35"/>
      <c r="F86" s="35"/>
      <c r="R86" s="35"/>
    </row>
    <row r="87" spans="1:18" ht="12.75">
      <c r="A87" s="117"/>
      <c r="B87" s="117"/>
      <c r="C87" s="35"/>
      <c r="D87" s="35"/>
      <c r="E87" s="35"/>
      <c r="F87" s="35"/>
      <c r="R87" s="35"/>
    </row>
    <row r="88" spans="1:18" ht="12.75">
      <c r="A88" s="117"/>
      <c r="B88" s="117"/>
      <c r="C88" s="35"/>
      <c r="D88" s="35"/>
      <c r="E88" s="35"/>
      <c r="F88" s="35"/>
      <c r="R88" s="35"/>
    </row>
    <row r="89" spans="1:18" ht="12.75">
      <c r="A89" s="117"/>
      <c r="B89" s="117"/>
      <c r="C89" s="35"/>
      <c r="D89" s="35"/>
      <c r="E89" s="35"/>
      <c r="F89" s="35"/>
      <c r="R89" s="35"/>
    </row>
    <row r="90" spans="1:18" ht="12.75">
      <c r="A90" s="112" t="s">
        <v>70</v>
      </c>
      <c r="B90" s="112"/>
      <c r="D90" s="40"/>
      <c r="E90" s="40" t="s">
        <v>71</v>
      </c>
      <c r="F90" s="40"/>
      <c r="H90" s="36" t="s">
        <v>72</v>
      </c>
      <c r="R90" s="36"/>
    </row>
    <row r="91" spans="1:18" ht="12.75">
      <c r="A91" s="110" t="s">
        <v>73</v>
      </c>
      <c r="B91" s="110"/>
      <c r="D91" s="37"/>
      <c r="E91" s="37" t="s">
        <v>74</v>
      </c>
      <c r="F91" s="37"/>
      <c r="H91" s="38" t="s">
        <v>75</v>
      </c>
      <c r="R91" s="38"/>
    </row>
    <row r="92" spans="1:6" ht="12.75">
      <c r="A92" s="117"/>
      <c r="B92" s="117"/>
      <c r="D92" s="38"/>
      <c r="E92" s="38" t="s">
        <v>76</v>
      </c>
      <c r="F92" s="38"/>
    </row>
  </sheetData>
  <mergeCells count="68">
    <mergeCell ref="A92:B92"/>
    <mergeCell ref="A88:B88"/>
    <mergeCell ref="A89:B89"/>
    <mergeCell ref="A90:B90"/>
    <mergeCell ref="A91:B91"/>
    <mergeCell ref="A84:B84"/>
    <mergeCell ref="C84:D84"/>
    <mergeCell ref="A85:B85"/>
    <mergeCell ref="A87:B87"/>
    <mergeCell ref="B75:D75"/>
    <mergeCell ref="A78:H78"/>
    <mergeCell ref="A82:B82"/>
    <mergeCell ref="A83:B83"/>
    <mergeCell ref="C83:D83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J49:M49"/>
    <mergeCell ref="B58:H58"/>
    <mergeCell ref="J61:M61"/>
    <mergeCell ref="J62:M62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E12:F12"/>
    <mergeCell ref="G12:H12"/>
    <mergeCell ref="I12:J12"/>
    <mergeCell ref="K12:L12"/>
    <mergeCell ref="E11:H11"/>
    <mergeCell ref="I11:L11"/>
    <mergeCell ref="B4:Q4"/>
    <mergeCell ref="B5:Q5"/>
    <mergeCell ref="B8:Q8"/>
    <mergeCell ref="B9:Q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94"/>
  <sheetViews>
    <sheetView workbookViewId="0" topLeftCell="A1">
      <selection activeCell="A1" sqref="A1:IV16384"/>
    </sheetView>
  </sheetViews>
  <sheetFormatPr defaultColWidth="9.140625" defaultRowHeight="12.75"/>
  <cols>
    <col min="1" max="1" width="18.140625" style="3" customWidth="1"/>
    <col min="2" max="4" width="18.140625" style="2" customWidth="1"/>
    <col min="5" max="5" width="23.140625" style="2" customWidth="1"/>
    <col min="6" max="6" width="21.7109375" style="2" customWidth="1"/>
    <col min="7" max="7" width="19.8515625" style="2" customWidth="1"/>
    <col min="8" max="8" width="20.140625" style="2" customWidth="1"/>
    <col min="9" max="17" width="18.140625" style="2" customWidth="1"/>
    <col min="18" max="16384" width="9.140625" style="2" customWidth="1"/>
  </cols>
  <sheetData>
    <row r="4" spans="1:17" ht="26.25">
      <c r="A4" s="1"/>
      <c r="B4" s="97" t="s">
        <v>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68"/>
      <c r="N4" s="68"/>
      <c r="O4" s="68"/>
      <c r="P4" s="68"/>
      <c r="Q4" s="68"/>
    </row>
    <row r="5" spans="1:17" ht="18">
      <c r="A5" s="1"/>
      <c r="C5" s="68"/>
      <c r="D5" s="68"/>
      <c r="E5" s="68"/>
      <c r="F5" s="68"/>
      <c r="G5" s="68" t="s">
        <v>1</v>
      </c>
      <c r="H5" s="68"/>
      <c r="I5" s="68"/>
      <c r="J5" s="68"/>
      <c r="K5" s="68"/>
      <c r="L5" s="68"/>
      <c r="M5" s="68"/>
      <c r="N5" s="68"/>
      <c r="O5" s="68"/>
      <c r="P5" s="68"/>
      <c r="Q5" s="68"/>
    </row>
    <row r="8" spans="1:17" ht="12.75">
      <c r="A8" s="1"/>
      <c r="C8" s="1"/>
      <c r="D8" s="1"/>
      <c r="E8" s="1"/>
      <c r="F8" s="1"/>
      <c r="G8" s="1" t="s">
        <v>77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/>
      <c r="C9" s="4"/>
      <c r="D9" s="4"/>
      <c r="E9" s="4"/>
      <c r="F9" s="4"/>
      <c r="G9" s="4" t="s">
        <v>3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1"/>
      <c r="B10" s="1"/>
      <c r="C10" s="1"/>
      <c r="D10" s="1"/>
      <c r="E10" s="1"/>
      <c r="F10" s="1"/>
      <c r="G10" s="1"/>
      <c r="H10" s="5"/>
      <c r="I10" s="6"/>
      <c r="J10" s="7"/>
      <c r="K10" s="7"/>
      <c r="L10" s="7"/>
      <c r="M10" s="7"/>
      <c r="N10" s="7"/>
      <c r="O10" s="7"/>
      <c r="P10" s="7"/>
      <c r="Q10" s="7"/>
    </row>
    <row r="11" spans="1:18" ht="12.75">
      <c r="A11" s="1"/>
      <c r="B11" s="69"/>
      <c r="C11" s="70"/>
      <c r="D11" s="71"/>
      <c r="E11" s="94" t="s">
        <v>89</v>
      </c>
      <c r="F11" s="95"/>
      <c r="G11" s="95"/>
      <c r="H11" s="96"/>
      <c r="I11" s="94" t="s">
        <v>90</v>
      </c>
      <c r="J11" s="95"/>
      <c r="K11" s="95"/>
      <c r="L11" s="96"/>
      <c r="M11" s="99"/>
      <c r="N11" s="99"/>
      <c r="O11" s="99"/>
      <c r="P11" s="99"/>
      <c r="Q11" s="99"/>
      <c r="R11" s="99"/>
    </row>
    <row r="12" spans="1:18" ht="12.75">
      <c r="A12" s="1"/>
      <c r="B12" s="72"/>
      <c r="C12" s="73"/>
      <c r="D12" s="74"/>
      <c r="E12" s="101"/>
      <c r="F12" s="100"/>
      <c r="G12" s="100"/>
      <c r="H12" s="102"/>
      <c r="I12" s="101"/>
      <c r="J12" s="100"/>
      <c r="K12" s="100"/>
      <c r="L12" s="102"/>
      <c r="M12" s="99"/>
      <c r="N12" s="99"/>
      <c r="O12" s="99"/>
      <c r="P12" s="99"/>
      <c r="Q12" s="99"/>
      <c r="R12" s="99"/>
    </row>
    <row r="13" spans="2:17" ht="12.75">
      <c r="B13" s="103" t="s">
        <v>7</v>
      </c>
      <c r="C13" s="103"/>
      <c r="D13" s="113"/>
      <c r="E13" s="72" t="s">
        <v>8</v>
      </c>
      <c r="F13" s="73" t="s">
        <v>8</v>
      </c>
      <c r="G13" s="73" t="s">
        <v>9</v>
      </c>
      <c r="H13" s="74" t="s">
        <v>9</v>
      </c>
      <c r="I13" s="72" t="s">
        <v>8</v>
      </c>
      <c r="J13" s="73" t="s">
        <v>8</v>
      </c>
      <c r="K13" s="73" t="s">
        <v>9</v>
      </c>
      <c r="L13" s="74" t="s">
        <v>9</v>
      </c>
      <c r="M13" s="9"/>
      <c r="N13" s="9"/>
      <c r="O13" s="9"/>
      <c r="P13" s="3"/>
      <c r="Q13" s="3"/>
    </row>
    <row r="14" spans="2:18" ht="12.75">
      <c r="B14" s="104" t="s">
        <v>91</v>
      </c>
      <c r="C14" s="105"/>
      <c r="D14" s="105"/>
      <c r="E14" s="14">
        <v>7732922.09</v>
      </c>
      <c r="F14" s="77"/>
      <c r="G14" s="11">
        <f>E14*340.75</f>
        <v>2634993202.1675</v>
      </c>
      <c r="H14" s="12"/>
      <c r="I14" s="10">
        <f>K14/340.75</f>
        <v>6026180.859867939</v>
      </c>
      <c r="J14" s="10"/>
      <c r="K14" s="44">
        <v>2053421128</v>
      </c>
      <c r="L14" s="44"/>
      <c r="M14" s="9"/>
      <c r="N14" s="9"/>
      <c r="O14" s="9"/>
      <c r="P14" s="3"/>
      <c r="Q14" s="3"/>
      <c r="R14" s="3"/>
    </row>
    <row r="15" spans="2:18" ht="12.75">
      <c r="B15" s="105" t="s">
        <v>10</v>
      </c>
      <c r="C15" s="105"/>
      <c r="D15" s="105"/>
      <c r="E15" s="23">
        <v>3815124.26</v>
      </c>
      <c r="F15" s="16">
        <f>E14-E15</f>
        <v>3917797.83</v>
      </c>
      <c r="G15" s="17">
        <f>E15*340.75</f>
        <v>1300003591.595</v>
      </c>
      <c r="H15" s="18">
        <v>1334989610</v>
      </c>
      <c r="I15" s="23">
        <f>K15/340.75</f>
        <v>4900299.069699193</v>
      </c>
      <c r="J15" s="10">
        <f>I14-I15</f>
        <v>1125881.7901687454</v>
      </c>
      <c r="K15" s="46">
        <v>1669776908</v>
      </c>
      <c r="L15" s="44">
        <f>K14-K15</f>
        <v>383644220</v>
      </c>
      <c r="M15" s="9"/>
      <c r="N15" s="9"/>
      <c r="O15" s="9"/>
      <c r="P15" s="3"/>
      <c r="Q15" s="3"/>
      <c r="R15" s="3"/>
    </row>
    <row r="16" spans="2:18" ht="12.75">
      <c r="B16" s="105" t="s">
        <v>11</v>
      </c>
      <c r="C16" s="105"/>
      <c r="D16" s="105"/>
      <c r="E16" s="10">
        <v>388827345.15</v>
      </c>
      <c r="F16" s="10"/>
      <c r="G16" s="22">
        <f>E16*340.75</f>
        <v>132492917859.86249</v>
      </c>
      <c r="H16" s="18"/>
      <c r="I16" s="10">
        <f>K16/340.75</f>
        <v>352497881.8429934</v>
      </c>
      <c r="J16" s="10"/>
      <c r="K16" s="44">
        <v>120113653238</v>
      </c>
      <c r="L16" s="44"/>
      <c r="M16" s="9"/>
      <c r="N16" s="9"/>
      <c r="O16" s="9"/>
      <c r="P16" s="3"/>
      <c r="Q16" s="3"/>
      <c r="R16" s="3"/>
    </row>
    <row r="17" spans="2:18" ht="12.75">
      <c r="B17" s="105" t="s">
        <v>10</v>
      </c>
      <c r="C17" s="105"/>
      <c r="D17" s="105"/>
      <c r="E17" s="23">
        <v>176622929.65</v>
      </c>
      <c r="F17" s="10">
        <f>E16-E17</f>
        <v>212204415.49999997</v>
      </c>
      <c r="G17" s="20">
        <f>E17*340.75</f>
        <v>60184263278.2375</v>
      </c>
      <c r="H17" s="18">
        <f>G16-G17</f>
        <v>72308654581.62498</v>
      </c>
      <c r="I17" s="23">
        <f>K17/340.75</f>
        <v>152375628.69258988</v>
      </c>
      <c r="J17" s="10">
        <f>I16-I17</f>
        <v>200122253.1504035</v>
      </c>
      <c r="K17" s="46">
        <v>51921995477</v>
      </c>
      <c r="L17" s="44">
        <f>K16-K17</f>
        <v>68191657761</v>
      </c>
      <c r="M17" s="9"/>
      <c r="N17" s="9"/>
      <c r="O17" s="9"/>
      <c r="P17" s="3"/>
      <c r="Q17" s="3"/>
      <c r="R17" s="3"/>
    </row>
    <row r="18" spans="2:18" ht="12.75">
      <c r="B18" s="106" t="s">
        <v>12</v>
      </c>
      <c r="C18" s="107"/>
      <c r="D18" s="108"/>
      <c r="E18" s="10"/>
      <c r="F18" s="10">
        <v>18952600.9</v>
      </c>
      <c r="G18" s="22"/>
      <c r="H18" s="18">
        <f aca="true" t="shared" si="0" ref="H18:H23">F18*340.75</f>
        <v>6458098756.674999</v>
      </c>
      <c r="I18" s="10"/>
      <c r="J18" s="10">
        <f aca="true" t="shared" si="1" ref="J18:J23">L18/340.75</f>
        <v>70730767.62142333</v>
      </c>
      <c r="K18" s="44"/>
      <c r="L18" s="44">
        <v>24101509067</v>
      </c>
      <c r="M18" s="9"/>
      <c r="N18" s="9"/>
      <c r="O18" s="9"/>
      <c r="P18" s="3"/>
      <c r="Q18" s="3"/>
      <c r="R18" s="3"/>
    </row>
    <row r="19" spans="2:18" ht="12.75">
      <c r="B19" s="105" t="s">
        <v>13</v>
      </c>
      <c r="C19" s="105"/>
      <c r="D19" s="105"/>
      <c r="E19" s="10"/>
      <c r="F19" s="10">
        <v>113112842.43</v>
      </c>
      <c r="G19" s="22"/>
      <c r="H19" s="18">
        <f t="shared" si="0"/>
        <v>38543201058.0225</v>
      </c>
      <c r="I19" s="10"/>
      <c r="J19" s="10">
        <f t="shared" si="1"/>
        <v>126160725.8341893</v>
      </c>
      <c r="K19" s="44"/>
      <c r="L19" s="44">
        <v>42989267328</v>
      </c>
      <c r="M19" s="9"/>
      <c r="N19" s="9"/>
      <c r="O19" s="9"/>
      <c r="P19" s="3"/>
      <c r="Q19" s="3"/>
      <c r="R19" s="3"/>
    </row>
    <row r="20" spans="2:18" ht="12.75">
      <c r="B20" s="105" t="s">
        <v>14</v>
      </c>
      <c r="C20" s="105"/>
      <c r="D20" s="105"/>
      <c r="E20" s="10"/>
      <c r="F20" s="10">
        <v>122085140.3</v>
      </c>
      <c r="G20" s="22"/>
      <c r="H20" s="18">
        <f t="shared" si="0"/>
        <v>41600511557.225</v>
      </c>
      <c r="I20" s="10"/>
      <c r="J20" s="10">
        <f t="shared" si="1"/>
        <v>134508732.7190022</v>
      </c>
      <c r="K20" s="44"/>
      <c r="L20" s="44">
        <v>45833850674</v>
      </c>
      <c r="M20" s="9"/>
      <c r="N20" s="9"/>
      <c r="O20" s="9"/>
      <c r="P20" s="3"/>
      <c r="Q20" s="3"/>
      <c r="R20" s="3"/>
    </row>
    <row r="21" spans="2:18" ht="12.75">
      <c r="B21" s="105" t="s">
        <v>15</v>
      </c>
      <c r="C21" s="105"/>
      <c r="D21" s="105"/>
      <c r="E21" s="10"/>
      <c r="F21" s="10">
        <v>79591152.12</v>
      </c>
      <c r="G21" s="22"/>
      <c r="H21" s="18">
        <f t="shared" si="0"/>
        <v>27120685084.890003</v>
      </c>
      <c r="I21" s="10"/>
      <c r="J21" s="10">
        <f t="shared" si="1"/>
        <v>117708166.72340426</v>
      </c>
      <c r="K21" s="44"/>
      <c r="L21" s="44">
        <v>40109057811</v>
      </c>
      <c r="M21" s="9"/>
      <c r="N21" s="9"/>
      <c r="O21" s="9"/>
      <c r="P21" s="3"/>
      <c r="Q21" s="3"/>
      <c r="R21" s="3"/>
    </row>
    <row r="22" spans="2:18" ht="12.75">
      <c r="B22" s="105" t="s">
        <v>16</v>
      </c>
      <c r="C22" s="105"/>
      <c r="D22" s="105"/>
      <c r="E22" s="10"/>
      <c r="F22" s="10">
        <v>62008429.23</v>
      </c>
      <c r="G22" s="22"/>
      <c r="H22" s="18">
        <f t="shared" si="0"/>
        <v>21129372260.122498</v>
      </c>
      <c r="I22" s="26"/>
      <c r="J22" s="10">
        <f t="shared" si="1"/>
        <v>8145806.429933969</v>
      </c>
      <c r="K22" s="28"/>
      <c r="L22" s="44">
        <v>2775683541</v>
      </c>
      <c r="R22" s="3"/>
    </row>
    <row r="23" spans="2:18" ht="12.75">
      <c r="B23" s="105" t="s">
        <v>17</v>
      </c>
      <c r="C23" s="105"/>
      <c r="D23" s="105"/>
      <c r="E23" s="10"/>
      <c r="F23" s="23">
        <v>15739472.42</v>
      </c>
      <c r="G23" s="22"/>
      <c r="H23" s="24">
        <f t="shared" si="0"/>
        <v>5363225227.115</v>
      </c>
      <c r="I23" s="26"/>
      <c r="J23" s="23">
        <f t="shared" si="1"/>
        <v>3464605.8752751285</v>
      </c>
      <c r="K23" s="28"/>
      <c r="L23" s="46">
        <v>1180564452</v>
      </c>
      <c r="R23" s="3"/>
    </row>
    <row r="24" spans="2:18" ht="13.5" thickBot="1">
      <c r="B24" s="109" t="s">
        <v>18</v>
      </c>
      <c r="C24" s="109"/>
      <c r="D24" s="109"/>
      <c r="E24" s="10"/>
      <c r="F24" s="25">
        <f>SUM(F15:F23)</f>
        <v>627611850.7299999</v>
      </c>
      <c r="G24" s="22"/>
      <c r="H24" s="79">
        <f>SUM(H15:H23)</f>
        <v>213858738135.675</v>
      </c>
      <c r="I24" s="26"/>
      <c r="J24" s="80">
        <f>SUM(J15:J23)</f>
        <v>661966940.1438005</v>
      </c>
      <c r="K24" s="28"/>
      <c r="L24" s="81">
        <f>SUM(L15:L23)</f>
        <v>225565234854</v>
      </c>
      <c r="R24" s="3"/>
    </row>
    <row r="25" spans="2:18" ht="14.25" thickBot="1" thickTop="1">
      <c r="B25" s="109" t="s">
        <v>19</v>
      </c>
      <c r="C25" s="109"/>
      <c r="D25" s="109"/>
      <c r="E25" s="10"/>
      <c r="F25" s="78">
        <v>436629372.46</v>
      </c>
      <c r="G25" s="22"/>
      <c r="H25" s="82">
        <f>F25*340.75</f>
        <v>148781458665.745</v>
      </c>
      <c r="I25" s="26"/>
      <c r="J25" s="83">
        <f>L25/340.75</f>
        <v>417606283.6713133</v>
      </c>
      <c r="K25" s="28"/>
      <c r="L25" s="84">
        <v>142299341161</v>
      </c>
      <c r="R25" s="3"/>
    </row>
    <row r="26" spans="2:18" ht="13.5" thickTop="1">
      <c r="B26" s="103" t="s">
        <v>20</v>
      </c>
      <c r="C26" s="103"/>
      <c r="D26" s="103"/>
      <c r="E26" s="10"/>
      <c r="F26" s="14"/>
      <c r="G26" s="22"/>
      <c r="H26" s="12"/>
      <c r="I26" s="26"/>
      <c r="J26" s="16"/>
      <c r="K26" s="28"/>
      <c r="L26" s="85"/>
      <c r="R26" s="3"/>
    </row>
    <row r="27" spans="2:18" ht="12.75">
      <c r="B27" s="105" t="s">
        <v>21</v>
      </c>
      <c r="C27" s="105"/>
      <c r="D27" s="105"/>
      <c r="E27" s="10"/>
      <c r="F27" s="10">
        <v>34347316.21</v>
      </c>
      <c r="G27" s="22"/>
      <c r="H27" s="18">
        <f>F27*340.75</f>
        <v>11703847998.5575</v>
      </c>
      <c r="I27" s="26"/>
      <c r="J27" s="26">
        <f>L27/340.75</f>
        <v>32799148.936170213</v>
      </c>
      <c r="K27" s="28"/>
      <c r="L27" s="44">
        <v>11176310000</v>
      </c>
      <c r="R27" s="3"/>
    </row>
    <row r="28" spans="2:18" ht="12.75">
      <c r="B28" s="106" t="s">
        <v>22</v>
      </c>
      <c r="C28" s="107"/>
      <c r="D28" s="108"/>
      <c r="E28" s="10"/>
      <c r="F28" s="10">
        <v>52788246.72</v>
      </c>
      <c r="G28" s="22"/>
      <c r="H28" s="18">
        <f>F28*340.75</f>
        <v>17987595069.84</v>
      </c>
      <c r="I28" s="26"/>
      <c r="J28" s="26">
        <f>L28/340.75</f>
        <v>0</v>
      </c>
      <c r="K28" s="28"/>
      <c r="L28" s="44">
        <v>0</v>
      </c>
      <c r="R28" s="3"/>
    </row>
    <row r="29" spans="2:18" ht="12.75">
      <c r="B29" s="106" t="s">
        <v>23</v>
      </c>
      <c r="C29" s="107"/>
      <c r="D29" s="108"/>
      <c r="E29" s="10"/>
      <c r="F29" s="10">
        <v>56572193.73</v>
      </c>
      <c r="G29" s="22"/>
      <c r="H29" s="18">
        <f>F29*340.75</f>
        <v>19276975013.497498</v>
      </c>
      <c r="I29" s="26"/>
      <c r="J29" s="26">
        <f>L29/340.75</f>
        <v>1251172.528246515</v>
      </c>
      <c r="K29" s="28"/>
      <c r="L29" s="44">
        <v>426337039</v>
      </c>
      <c r="R29" s="3"/>
    </row>
    <row r="30" spans="2:18" ht="12.75">
      <c r="B30" s="105" t="s">
        <v>24</v>
      </c>
      <c r="C30" s="105"/>
      <c r="D30" s="105"/>
      <c r="E30" s="10"/>
      <c r="F30" s="10"/>
      <c r="G30" s="22"/>
      <c r="H30" s="18"/>
      <c r="I30" s="26"/>
      <c r="J30" s="26">
        <f>L30/340.75</f>
        <v>28281051.7945708</v>
      </c>
      <c r="K30" s="28"/>
      <c r="L30" s="44">
        <f>17892127191-8255358792</f>
        <v>9636768399</v>
      </c>
      <c r="R30" s="3"/>
    </row>
    <row r="31" spans="2:18" ht="12.75">
      <c r="B31" s="105" t="s">
        <v>25</v>
      </c>
      <c r="C31" s="105"/>
      <c r="D31" s="105"/>
      <c r="E31" s="10"/>
      <c r="F31" s="10">
        <v>14622394.47</v>
      </c>
      <c r="G31" s="22"/>
      <c r="H31" s="18">
        <f>F31*340.75</f>
        <v>4982580915.6525</v>
      </c>
      <c r="I31" s="45"/>
      <c r="J31" s="26">
        <f>L31/340.75</f>
        <v>2627822.3976522377</v>
      </c>
      <c r="K31" s="46"/>
      <c r="L31" s="44">
        <f>1289315925-393885423-20</f>
        <v>895430482</v>
      </c>
      <c r="R31" s="3"/>
    </row>
    <row r="32" spans="2:18" ht="12.75">
      <c r="B32" s="106" t="s">
        <v>26</v>
      </c>
      <c r="C32" s="107"/>
      <c r="D32" s="108"/>
      <c r="E32" s="10">
        <v>101874666.25</v>
      </c>
      <c r="F32" s="26"/>
      <c r="G32" s="22">
        <f>E32*340.75</f>
        <v>34713792524.6875</v>
      </c>
      <c r="H32" s="18"/>
      <c r="I32" s="26">
        <f>K32/340.75</f>
        <v>129509370.49743213</v>
      </c>
      <c r="J32" s="26"/>
      <c r="K32" s="44">
        <v>44130317997</v>
      </c>
      <c r="L32" s="44"/>
      <c r="R32" s="3"/>
    </row>
    <row r="33" spans="2:18" ht="12.75">
      <c r="B33" s="106" t="s">
        <v>27</v>
      </c>
      <c r="C33" s="107"/>
      <c r="D33" s="108"/>
      <c r="E33" s="10">
        <v>234408.6</v>
      </c>
      <c r="F33" s="51"/>
      <c r="G33" s="22">
        <f>E33*340.75</f>
        <v>79874730.45</v>
      </c>
      <c r="H33" s="28"/>
      <c r="I33" s="26">
        <f>K33/340.75</f>
        <v>177327.40132061628</v>
      </c>
      <c r="J33" s="26"/>
      <c r="K33" s="44">
        <v>60424312</v>
      </c>
      <c r="L33" s="44"/>
      <c r="R33" s="3"/>
    </row>
    <row r="34" spans="2:18" ht="12.75">
      <c r="B34" s="106" t="s">
        <v>28</v>
      </c>
      <c r="C34" s="107"/>
      <c r="D34" s="108"/>
      <c r="E34" s="23">
        <v>0</v>
      </c>
      <c r="F34" s="10">
        <f>E32-E33-E34</f>
        <v>101640257.65</v>
      </c>
      <c r="G34" s="20">
        <f>E34*340.75</f>
        <v>0</v>
      </c>
      <c r="H34" s="18">
        <v>34633917795</v>
      </c>
      <c r="I34" s="45">
        <v>1047054.7</v>
      </c>
      <c r="J34" s="26">
        <f>I32-I33-I34</f>
        <v>128284988.3961115</v>
      </c>
      <c r="K34" s="46">
        <f>209945547+146838340</f>
        <v>356783887</v>
      </c>
      <c r="L34" s="44">
        <f>K32-K33-K34</f>
        <v>43713109798</v>
      </c>
      <c r="R34" s="3"/>
    </row>
    <row r="35" spans="2:18" ht="12.75">
      <c r="B35" s="105" t="s">
        <v>29</v>
      </c>
      <c r="C35" s="105"/>
      <c r="D35" s="105"/>
      <c r="E35" s="10"/>
      <c r="F35" s="10">
        <v>6749779.14</v>
      </c>
      <c r="G35" s="30"/>
      <c r="H35" s="18">
        <f>F35*340.75</f>
        <v>2299987241.955</v>
      </c>
      <c r="I35" s="26"/>
      <c r="J35" s="26">
        <f>L35/340.75</f>
        <v>21915553.59060895</v>
      </c>
      <c r="K35" s="28"/>
      <c r="L35" s="44">
        <v>7467724886</v>
      </c>
      <c r="R35" s="3"/>
    </row>
    <row r="36" spans="2:18" ht="12.75">
      <c r="B36" s="105" t="s">
        <v>30</v>
      </c>
      <c r="C36" s="105"/>
      <c r="D36" s="105"/>
      <c r="E36" s="10"/>
      <c r="F36" s="10">
        <v>185445858.06</v>
      </c>
      <c r="G36" s="33"/>
      <c r="H36" s="18">
        <f>F36*340.75</f>
        <v>63190676133.945</v>
      </c>
      <c r="I36" s="26"/>
      <c r="J36" s="26">
        <f>L36/340.75</f>
        <v>180439971.21056494</v>
      </c>
      <c r="K36" s="28"/>
      <c r="L36" s="44">
        <v>61484920190</v>
      </c>
      <c r="R36" s="3"/>
    </row>
    <row r="37" spans="2:18" ht="12.75">
      <c r="B37" s="105" t="s">
        <v>31</v>
      </c>
      <c r="C37" s="105"/>
      <c r="D37" s="105"/>
      <c r="E37" s="10"/>
      <c r="F37" s="10">
        <v>121870809.44</v>
      </c>
      <c r="G37" s="22"/>
      <c r="H37" s="18">
        <v>41527478316</v>
      </c>
      <c r="I37" s="26"/>
      <c r="J37" s="26">
        <v>237602966.61</v>
      </c>
      <c r="K37" s="28"/>
      <c r="L37" s="44">
        <f>112048122338-16000000000-15084911463</f>
        <v>80963210875</v>
      </c>
      <c r="R37" s="3"/>
    </row>
    <row r="38" spans="2:18" ht="12.75">
      <c r="B38" s="105" t="s">
        <v>32</v>
      </c>
      <c r="C38" s="105"/>
      <c r="D38" s="105"/>
      <c r="E38" s="10"/>
      <c r="F38" s="23">
        <v>53574995.31</v>
      </c>
      <c r="G38" s="22"/>
      <c r="H38" s="24">
        <v>18255679651</v>
      </c>
      <c r="I38" s="26"/>
      <c r="J38" s="45">
        <f>L38/340.75</f>
        <v>28764264.66617755</v>
      </c>
      <c r="K38" s="28"/>
      <c r="L38" s="46">
        <v>9801423185</v>
      </c>
      <c r="R38" s="3"/>
    </row>
    <row r="39" spans="2:18" ht="13.5" thickBot="1">
      <c r="B39" s="109" t="s">
        <v>33</v>
      </c>
      <c r="C39" s="109"/>
      <c r="D39" s="109"/>
      <c r="E39" s="10"/>
      <c r="F39" s="25">
        <f>SUM(F27:F38)</f>
        <v>627611850.73</v>
      </c>
      <c r="G39" s="22"/>
      <c r="H39" s="79">
        <v>213858738136</v>
      </c>
      <c r="I39" s="26"/>
      <c r="J39" s="80">
        <v>661966940.14</v>
      </c>
      <c r="K39" s="28"/>
      <c r="L39" s="81">
        <f>SUM(L27:L38)</f>
        <v>225565234854</v>
      </c>
      <c r="R39" s="3"/>
    </row>
    <row r="40" spans="2:18" ht="14.25" thickBot="1" thickTop="1">
      <c r="B40" s="109" t="s">
        <v>34</v>
      </c>
      <c r="C40" s="109"/>
      <c r="D40" s="109"/>
      <c r="E40" s="18"/>
      <c r="F40" s="86">
        <v>436629372.46</v>
      </c>
      <c r="G40" s="22"/>
      <c r="H40" s="82">
        <f>F40*340.75</f>
        <v>148781458665.745</v>
      </c>
      <c r="I40" s="26"/>
      <c r="J40" s="83">
        <f>L40/340.75</f>
        <v>417606283.6713133</v>
      </c>
      <c r="K40" s="28"/>
      <c r="L40" s="84">
        <v>142299341161</v>
      </c>
      <c r="R40" s="3"/>
    </row>
    <row r="41" spans="2:18" ht="13.5" thickTop="1">
      <c r="B41" s="53"/>
      <c r="C41" s="53"/>
      <c r="D41" s="53"/>
      <c r="E41" s="54"/>
      <c r="F41" s="55"/>
      <c r="G41" s="54"/>
      <c r="H41" s="54"/>
      <c r="I41" s="56"/>
      <c r="J41" s="56"/>
      <c r="K41" s="7"/>
      <c r="L41" s="9"/>
      <c r="R41" s="3"/>
    </row>
    <row r="42" spans="2:18" ht="12.75">
      <c r="B42" s="53"/>
      <c r="C42" s="53"/>
      <c r="D42" s="53"/>
      <c r="E42" s="54"/>
      <c r="F42" s="55"/>
      <c r="G42" s="54"/>
      <c r="H42" s="54"/>
      <c r="I42" s="56"/>
      <c r="J42" s="56"/>
      <c r="K42" s="7"/>
      <c r="L42" s="9"/>
      <c r="R42" s="3"/>
    </row>
    <row r="43" spans="2:18" ht="12.75">
      <c r="B43" s="53"/>
      <c r="C43" s="53"/>
      <c r="D43" s="53"/>
      <c r="E43" s="54"/>
      <c r="F43" s="55"/>
      <c r="G43" s="54"/>
      <c r="H43" s="54"/>
      <c r="I43" s="56"/>
      <c r="J43" s="56"/>
      <c r="K43" s="7"/>
      <c r="L43" s="9"/>
      <c r="R43" s="3"/>
    </row>
    <row r="44" spans="2:18" ht="12.75">
      <c r="B44" s="34" t="s">
        <v>79</v>
      </c>
      <c r="C44" s="53"/>
      <c r="D44" s="53"/>
      <c r="E44" s="54"/>
      <c r="F44" s="55"/>
      <c r="G44" s="54"/>
      <c r="H44" s="54"/>
      <c r="I44" s="56"/>
      <c r="J44" s="56"/>
      <c r="K44" s="7"/>
      <c r="L44" s="9"/>
      <c r="R44" s="3"/>
    </row>
    <row r="45" spans="1:20" ht="12.75">
      <c r="A45" s="1"/>
      <c r="B45" s="2" t="s">
        <v>80</v>
      </c>
      <c r="I45" s="51"/>
      <c r="J45" s="51"/>
      <c r="R45" s="9"/>
      <c r="S45" s="3"/>
      <c r="T45" s="3"/>
    </row>
    <row r="46" spans="1:20" ht="12.75">
      <c r="A46" s="1"/>
      <c r="B46" s="2" t="s">
        <v>81</v>
      </c>
      <c r="I46" s="51"/>
      <c r="J46" s="51"/>
      <c r="R46" s="9"/>
      <c r="S46" s="3"/>
      <c r="T46" s="3"/>
    </row>
    <row r="47" spans="1:20" ht="12.75">
      <c r="A47" s="1"/>
      <c r="B47" s="34" t="s">
        <v>82</v>
      </c>
      <c r="R47" s="9"/>
      <c r="S47" s="3"/>
      <c r="T47" s="3"/>
    </row>
    <row r="48" spans="1:20" ht="12.75">
      <c r="A48" s="1"/>
      <c r="B48" s="34" t="s">
        <v>92</v>
      </c>
      <c r="R48" s="3"/>
      <c r="S48" s="3"/>
      <c r="T48" s="3"/>
    </row>
    <row r="49" spans="1:20" ht="12.75">
      <c r="A49" s="1"/>
      <c r="B49" s="34" t="s">
        <v>37</v>
      </c>
      <c r="C49" s="35"/>
      <c r="D49" s="35"/>
      <c r="E49" s="35"/>
      <c r="F49" s="35"/>
      <c r="G49" s="35"/>
      <c r="R49" s="3"/>
      <c r="S49" s="3"/>
      <c r="T49" s="3"/>
    </row>
    <row r="50" spans="1:20" ht="12.75">
      <c r="A50" s="1"/>
      <c r="B50" s="34" t="s">
        <v>83</v>
      </c>
      <c r="C50" s="35"/>
      <c r="D50" s="35"/>
      <c r="E50" s="35"/>
      <c r="F50" s="35"/>
      <c r="G50" s="35"/>
      <c r="R50" s="3"/>
      <c r="S50" s="3"/>
      <c r="T50" s="3"/>
    </row>
    <row r="51" spans="1:20" ht="12.75">
      <c r="A51" s="1"/>
      <c r="B51" s="35" t="s">
        <v>84</v>
      </c>
      <c r="C51" s="35"/>
      <c r="D51" s="35"/>
      <c r="E51" s="35"/>
      <c r="F51" s="35"/>
      <c r="G51" s="35"/>
      <c r="I51" s="36"/>
      <c r="J51" s="36"/>
      <c r="K51" s="36"/>
      <c r="L51" s="36"/>
      <c r="M51" s="36"/>
      <c r="N51" s="36"/>
      <c r="O51" s="36"/>
      <c r="P51" s="36"/>
      <c r="Q51" s="36"/>
      <c r="R51" s="3"/>
      <c r="S51" s="3"/>
      <c r="T51" s="3"/>
    </row>
    <row r="52" spans="1:20" ht="12.75">
      <c r="A52" s="1"/>
      <c r="B52" s="35" t="s">
        <v>40</v>
      </c>
      <c r="C52" s="35"/>
      <c r="D52" s="35"/>
      <c r="E52" s="35"/>
      <c r="F52" s="35"/>
      <c r="G52" s="35"/>
      <c r="I52" s="35"/>
      <c r="J52" s="35"/>
      <c r="K52" s="35"/>
      <c r="L52" s="35"/>
      <c r="M52" s="35"/>
      <c r="R52" s="3"/>
      <c r="S52" s="3"/>
      <c r="T52" s="3"/>
    </row>
    <row r="53" spans="1:20" ht="12.75">
      <c r="A53" s="1"/>
      <c r="B53" s="35" t="s">
        <v>85</v>
      </c>
      <c r="C53" s="35"/>
      <c r="D53" s="35"/>
      <c r="E53" s="35"/>
      <c r="F53" s="35"/>
      <c r="G53" s="35"/>
      <c r="I53" s="35"/>
      <c r="J53" s="35"/>
      <c r="K53" s="35"/>
      <c r="L53" s="35"/>
      <c r="M53" s="35"/>
      <c r="R53" s="3"/>
      <c r="S53" s="3"/>
      <c r="T53" s="3"/>
    </row>
    <row r="54" spans="1:20" ht="12.75">
      <c r="A54" s="1"/>
      <c r="B54" s="35" t="s">
        <v>86</v>
      </c>
      <c r="C54" s="35"/>
      <c r="D54" s="35"/>
      <c r="E54" s="35"/>
      <c r="F54" s="35"/>
      <c r="G54" s="35"/>
      <c r="I54" s="37"/>
      <c r="J54" s="38"/>
      <c r="K54" s="38"/>
      <c r="L54" s="38"/>
      <c r="M54" s="38"/>
      <c r="P54" s="38"/>
      <c r="Q54" s="38"/>
      <c r="R54" s="3"/>
      <c r="S54" s="3"/>
      <c r="T54" s="3"/>
    </row>
    <row r="55" spans="1:20" ht="12.75">
      <c r="A55" s="1"/>
      <c r="B55" s="35" t="s">
        <v>43</v>
      </c>
      <c r="C55" s="35"/>
      <c r="D55" s="35"/>
      <c r="E55" s="35"/>
      <c r="F55" s="35"/>
      <c r="G55" s="35"/>
      <c r="I55" s="35"/>
      <c r="J55" s="35"/>
      <c r="K55" s="35"/>
      <c r="L55" s="35"/>
      <c r="M55" s="35"/>
      <c r="P55" s="35"/>
      <c r="Q55" s="35"/>
      <c r="R55" s="3"/>
      <c r="S55" s="3"/>
      <c r="T55" s="3"/>
    </row>
    <row r="56" spans="1:17" ht="12.75">
      <c r="A56" s="1"/>
      <c r="B56" s="57" t="s">
        <v>87</v>
      </c>
      <c r="C56" s="35"/>
      <c r="D56" s="35"/>
      <c r="E56" s="35"/>
      <c r="F56" s="35"/>
      <c r="G56" s="35"/>
      <c r="I56" s="35"/>
      <c r="J56" s="35"/>
      <c r="K56" s="35"/>
      <c r="L56" s="35"/>
      <c r="M56" s="35"/>
      <c r="P56" s="35"/>
      <c r="Q56" s="35"/>
    </row>
    <row r="57" spans="1:17" ht="12.75">
      <c r="A57" s="1"/>
      <c r="B57" s="57" t="s">
        <v>48</v>
      </c>
      <c r="C57" s="35"/>
      <c r="D57" s="35"/>
      <c r="E57" s="35"/>
      <c r="F57" s="35"/>
      <c r="G57" s="35"/>
      <c r="I57" s="35"/>
      <c r="J57" s="35"/>
      <c r="K57" s="35"/>
      <c r="L57" s="35"/>
      <c r="M57" s="35"/>
      <c r="P57" s="35"/>
      <c r="Q57" s="35"/>
    </row>
    <row r="58" spans="1:17" ht="12.75">
      <c r="A58" s="1"/>
      <c r="B58" s="35"/>
      <c r="C58" s="35"/>
      <c r="D58" s="35"/>
      <c r="E58" s="35"/>
      <c r="F58" s="35"/>
      <c r="G58" s="35"/>
      <c r="I58" s="35"/>
      <c r="J58" s="35"/>
      <c r="K58" s="35"/>
      <c r="L58" s="35"/>
      <c r="M58" s="35"/>
      <c r="P58" s="35"/>
      <c r="Q58" s="35"/>
    </row>
    <row r="59" spans="1:17" ht="12.75">
      <c r="A59" s="1"/>
      <c r="B59" s="35"/>
      <c r="C59" s="35"/>
      <c r="D59" s="35"/>
      <c r="E59" s="35"/>
      <c r="F59" s="35"/>
      <c r="G59" s="35"/>
      <c r="I59" s="35"/>
      <c r="J59" s="35"/>
      <c r="K59" s="35"/>
      <c r="L59" s="35"/>
      <c r="M59" s="35"/>
      <c r="P59" s="35"/>
      <c r="Q59" s="35"/>
    </row>
    <row r="60" spans="1:17" ht="12.75">
      <c r="A60" s="1"/>
      <c r="B60" s="35"/>
      <c r="C60" s="35"/>
      <c r="D60" s="35"/>
      <c r="E60" s="35"/>
      <c r="F60" s="35"/>
      <c r="G60" s="35"/>
      <c r="I60" s="35"/>
      <c r="J60" s="35"/>
      <c r="K60" s="35"/>
      <c r="L60" s="35"/>
      <c r="M60" s="35"/>
      <c r="P60" s="35"/>
      <c r="Q60" s="35"/>
    </row>
    <row r="61" spans="2:17" ht="15.75">
      <c r="B61" s="111" t="s">
        <v>88</v>
      </c>
      <c r="C61" s="111"/>
      <c r="D61" s="111"/>
      <c r="E61" s="111"/>
      <c r="F61" s="111"/>
      <c r="G61" s="111"/>
      <c r="H61" s="111"/>
      <c r="I61" s="35"/>
      <c r="J61" s="35"/>
      <c r="K61" s="35"/>
      <c r="L61" s="35"/>
      <c r="M61" s="35"/>
      <c r="P61" s="35"/>
      <c r="Q61" s="35"/>
    </row>
    <row r="62" spans="2:17" ht="12.75">
      <c r="B62" s="1"/>
      <c r="C62" s="1"/>
      <c r="D62" s="1"/>
      <c r="E62" s="1"/>
      <c r="F62" s="1"/>
      <c r="G62" s="4"/>
      <c r="I62" s="35"/>
      <c r="J62" s="35"/>
      <c r="K62" s="35"/>
      <c r="L62" s="35"/>
      <c r="M62" s="35"/>
      <c r="P62" s="35"/>
      <c r="Q62" s="35"/>
    </row>
    <row r="63" spans="2:17" ht="12.75">
      <c r="B63" s="69"/>
      <c r="C63" s="70"/>
      <c r="D63" s="71"/>
      <c r="E63" s="87" t="s">
        <v>4</v>
      </c>
      <c r="F63" s="88" t="s">
        <v>4</v>
      </c>
      <c r="G63" s="87" t="s">
        <v>78</v>
      </c>
      <c r="H63" s="88" t="s">
        <v>78</v>
      </c>
      <c r="I63" s="35"/>
      <c r="J63" s="35"/>
      <c r="K63" s="35"/>
      <c r="L63" s="35"/>
      <c r="M63" s="35"/>
      <c r="P63" s="35"/>
      <c r="Q63" s="35"/>
    </row>
    <row r="64" spans="2:17" ht="12.75">
      <c r="B64" s="75"/>
      <c r="C64" s="4"/>
      <c r="D64" s="76"/>
      <c r="E64" s="89" t="s">
        <v>5</v>
      </c>
      <c r="F64" s="90" t="s">
        <v>5</v>
      </c>
      <c r="G64" s="89" t="s">
        <v>6</v>
      </c>
      <c r="H64" s="90" t="s">
        <v>6</v>
      </c>
      <c r="I64" s="40"/>
      <c r="P64" s="36"/>
      <c r="Q64" s="36"/>
    </row>
    <row r="65" spans="2:17" ht="12.75">
      <c r="B65" s="72"/>
      <c r="C65" s="73"/>
      <c r="D65" s="74"/>
      <c r="E65" s="75" t="s">
        <v>8</v>
      </c>
      <c r="F65" s="76" t="s">
        <v>9</v>
      </c>
      <c r="G65" s="75" t="s">
        <v>8</v>
      </c>
      <c r="H65" s="76" t="s">
        <v>9</v>
      </c>
      <c r="I65" s="37"/>
      <c r="P65" s="38"/>
      <c r="Q65" s="38"/>
    </row>
    <row r="66" spans="1:13" ht="12.75">
      <c r="A66" s="9"/>
      <c r="B66" s="103" t="s">
        <v>52</v>
      </c>
      <c r="C66" s="103"/>
      <c r="D66" s="103"/>
      <c r="E66" s="41"/>
      <c r="F66" s="91"/>
      <c r="G66" s="92"/>
      <c r="H66" s="93"/>
      <c r="I66" s="38"/>
      <c r="J66" s="35"/>
      <c r="K66" s="35"/>
      <c r="L66" s="35"/>
      <c r="M66" s="35"/>
    </row>
    <row r="67" spans="1:8" ht="12.75">
      <c r="A67" s="9"/>
      <c r="B67" s="106" t="s">
        <v>53</v>
      </c>
      <c r="C67" s="107"/>
      <c r="D67" s="108"/>
      <c r="E67" s="16">
        <v>1790362478.25</v>
      </c>
      <c r="F67" s="44">
        <f>E67*340.75</f>
        <v>610066014463.6875</v>
      </c>
      <c r="G67" s="58">
        <v>1899813653.54</v>
      </c>
      <c r="H67" s="59">
        <v>647361502442</v>
      </c>
    </row>
    <row r="68" spans="1:8" ht="12.75">
      <c r="A68" s="9"/>
      <c r="B68" s="106" t="s">
        <v>54</v>
      </c>
      <c r="C68" s="107"/>
      <c r="D68" s="108"/>
      <c r="E68" s="60">
        <v>1634984441.1</v>
      </c>
      <c r="F68" s="44">
        <f>E68*340.75</f>
        <v>557120948304.825</v>
      </c>
      <c r="G68" s="61">
        <f>H68/340.75</f>
        <v>1684194153.6551723</v>
      </c>
      <c r="H68" s="62">
        <v>573889157858</v>
      </c>
    </row>
    <row r="69" spans="1:8" ht="12.75">
      <c r="A69" s="9"/>
      <c r="B69" s="113" t="s">
        <v>55</v>
      </c>
      <c r="C69" s="114"/>
      <c r="D69" s="115"/>
      <c r="E69" s="63">
        <f>E67-E68</f>
        <v>155378037.1500001</v>
      </c>
      <c r="F69" s="49">
        <f>F67-F68</f>
        <v>52945066158.86255</v>
      </c>
      <c r="G69" s="64">
        <f>G67-G68</f>
        <v>215619499.8848276</v>
      </c>
      <c r="H69" s="65">
        <f>H67-H68</f>
        <v>73472344584</v>
      </c>
    </row>
    <row r="70" spans="1:8" ht="12.75">
      <c r="A70" s="9"/>
      <c r="B70" s="106" t="s">
        <v>56</v>
      </c>
      <c r="C70" s="107"/>
      <c r="D70" s="108"/>
      <c r="E70" s="16">
        <v>10247476.3</v>
      </c>
      <c r="F70" s="44">
        <f>E70*340.75</f>
        <v>3491827549.2250004</v>
      </c>
      <c r="G70" s="58">
        <f>H70/340.75</f>
        <v>9003926.667644901</v>
      </c>
      <c r="H70" s="59">
        <v>3068088012</v>
      </c>
    </row>
    <row r="71" spans="1:8" ht="12.75">
      <c r="A71" s="9"/>
      <c r="B71" s="106" t="s">
        <v>57</v>
      </c>
      <c r="C71" s="107"/>
      <c r="D71" s="108"/>
      <c r="E71" s="16">
        <v>22318957.85</v>
      </c>
      <c r="F71" s="44">
        <f>E71*340.75</f>
        <v>7605184887.387501</v>
      </c>
      <c r="G71" s="58">
        <f>H71/340.75</f>
        <v>20537184.501834188</v>
      </c>
      <c r="H71" s="59">
        <v>6998045619</v>
      </c>
    </row>
    <row r="72" spans="1:8" ht="12.75">
      <c r="A72" s="9"/>
      <c r="B72" s="106" t="s">
        <v>58</v>
      </c>
      <c r="C72" s="107"/>
      <c r="D72" s="108"/>
      <c r="E72" s="16">
        <v>39706707.22</v>
      </c>
      <c r="F72" s="44">
        <f>E72*340.75</f>
        <v>13530060485.215</v>
      </c>
      <c r="G72" s="58">
        <f>H72/340.75</f>
        <v>33497657.349963315</v>
      </c>
      <c r="H72" s="59">
        <v>11414326742</v>
      </c>
    </row>
    <row r="73" spans="1:8" ht="12.75">
      <c r="A73" s="9"/>
      <c r="B73" s="106" t="s">
        <v>59</v>
      </c>
      <c r="C73" s="107"/>
      <c r="D73" s="108"/>
      <c r="E73" s="60">
        <v>12099591.79</v>
      </c>
      <c r="F73" s="46">
        <f>E73*340.75</f>
        <v>4122935902.4424996</v>
      </c>
      <c r="G73" s="58">
        <f>H73/340.75</f>
        <v>18643008.58107117</v>
      </c>
      <c r="H73" s="62">
        <v>6352605174</v>
      </c>
    </row>
    <row r="74" spans="1:8" ht="12.75">
      <c r="A74" s="9"/>
      <c r="B74" s="113" t="s">
        <v>60</v>
      </c>
      <c r="C74" s="114"/>
      <c r="D74" s="115"/>
      <c r="E74" s="63">
        <f>E69+E70-E71-E72-E73</f>
        <v>91500256.59000012</v>
      </c>
      <c r="F74" s="49">
        <v>31178712434</v>
      </c>
      <c r="G74" s="66">
        <f>G69+G70-G71-G72-G73</f>
        <v>151945576.11960384</v>
      </c>
      <c r="H74" s="67">
        <f>H69+H70-H71-H72-H73</f>
        <v>51775455061</v>
      </c>
    </row>
    <row r="75" spans="1:8" ht="12.75">
      <c r="A75" s="9"/>
      <c r="B75" s="106" t="s">
        <v>61</v>
      </c>
      <c r="C75" s="107"/>
      <c r="D75" s="108"/>
      <c r="E75" s="16">
        <v>44443086.83</v>
      </c>
      <c r="F75" s="44">
        <f>E75*340.75</f>
        <v>15143981837.3225</v>
      </c>
      <c r="G75" s="58">
        <f>H75/340.75</f>
        <v>79647852.17314747</v>
      </c>
      <c r="H75" s="59">
        <v>27140005628</v>
      </c>
    </row>
    <row r="76" spans="1:8" ht="12.75">
      <c r="A76" s="9"/>
      <c r="B76" s="106" t="s">
        <v>62</v>
      </c>
      <c r="C76" s="107"/>
      <c r="D76" s="108"/>
      <c r="E76" s="60">
        <v>34068677.17</v>
      </c>
      <c r="F76" s="46">
        <f>E76*340.75</f>
        <v>11608901745.6775</v>
      </c>
      <c r="G76" s="61">
        <f>H76/340.75</f>
        <v>102084057.79016875</v>
      </c>
      <c r="H76" s="59">
        <v>34785142692</v>
      </c>
    </row>
    <row r="77" spans="1:6" ht="12.75">
      <c r="A77" s="9"/>
      <c r="B77" s="113" t="s">
        <v>63</v>
      </c>
      <c r="C77" s="114"/>
      <c r="D77" s="115"/>
      <c r="E77" s="16"/>
      <c r="F77" s="44"/>
    </row>
    <row r="78" spans="1:8" ht="12.75">
      <c r="A78" s="9"/>
      <c r="B78" s="103" t="s">
        <v>64</v>
      </c>
      <c r="C78" s="103"/>
      <c r="D78" s="103"/>
      <c r="E78" s="47">
        <f>E74+E75-E76</f>
        <v>101874666.25000013</v>
      </c>
      <c r="F78" s="49">
        <v>34713792525</v>
      </c>
      <c r="G78" s="64">
        <f>G74+G75-G76</f>
        <v>129509370.50258256</v>
      </c>
      <c r="H78" s="65">
        <f>H74+H75-H76</f>
        <v>44130317997</v>
      </c>
    </row>
    <row r="79" spans="1:2" ht="12.75">
      <c r="A79" s="9"/>
      <c r="B79" s="3"/>
    </row>
    <row r="80" spans="1:2" ht="12.75">
      <c r="A80" s="9"/>
      <c r="B80" s="3"/>
    </row>
    <row r="81" spans="1:18" ht="12.75">
      <c r="A81" s="112" t="s">
        <v>65</v>
      </c>
      <c r="B81" s="112"/>
      <c r="C81" s="112"/>
      <c r="D81" s="112"/>
      <c r="E81" s="112"/>
      <c r="F81" s="112"/>
      <c r="G81" s="112"/>
      <c r="H81" s="112"/>
      <c r="I81" s="112"/>
      <c r="R81" s="36"/>
    </row>
    <row r="82" spans="1:14" ht="12.75">
      <c r="A82" s="52"/>
      <c r="B82" s="35"/>
      <c r="C82" s="35"/>
      <c r="D82" s="35"/>
      <c r="K82" s="112"/>
      <c r="L82" s="112"/>
      <c r="M82" s="112"/>
      <c r="N82" s="112"/>
    </row>
    <row r="83" spans="1:14" ht="12.75">
      <c r="A83" s="52"/>
      <c r="B83" s="35"/>
      <c r="C83" s="35"/>
      <c r="D83" s="35"/>
      <c r="F83" s="37"/>
      <c r="K83" s="110"/>
      <c r="L83" s="110"/>
      <c r="M83" s="110"/>
      <c r="N83" s="110"/>
    </row>
    <row r="84" spans="1:18" ht="12.75">
      <c r="A84" s="110" t="s">
        <v>66</v>
      </c>
      <c r="B84" s="110"/>
      <c r="E84" s="37" t="s">
        <v>67</v>
      </c>
      <c r="F84" s="37"/>
      <c r="I84" s="38" t="s">
        <v>68</v>
      </c>
      <c r="R84" s="38"/>
    </row>
    <row r="85" spans="1:18" ht="12.75">
      <c r="A85" s="117" t="s">
        <v>69</v>
      </c>
      <c r="B85" s="117"/>
      <c r="E85" s="40" t="s">
        <v>71</v>
      </c>
      <c r="F85" s="37"/>
      <c r="I85" s="36" t="s">
        <v>72</v>
      </c>
      <c r="R85" s="35"/>
    </row>
    <row r="86" spans="1:18" ht="12.75">
      <c r="A86" s="112" t="s">
        <v>70</v>
      </c>
      <c r="B86" s="112"/>
      <c r="E86" s="37" t="s">
        <v>74</v>
      </c>
      <c r="F86" s="35"/>
      <c r="I86" s="38" t="s">
        <v>75</v>
      </c>
      <c r="R86" s="35"/>
    </row>
    <row r="87" spans="1:18" ht="12.75">
      <c r="A87" s="110" t="s">
        <v>73</v>
      </c>
      <c r="B87" s="110"/>
      <c r="E87" s="38" t="s">
        <v>76</v>
      </c>
      <c r="F87" s="35"/>
      <c r="I87" s="35"/>
      <c r="R87" s="35"/>
    </row>
    <row r="88" spans="1:18" ht="12.75">
      <c r="A88" s="117"/>
      <c r="B88" s="117"/>
      <c r="E88" s="35"/>
      <c r="F88" s="35"/>
      <c r="I88" s="35"/>
      <c r="R88" s="35"/>
    </row>
    <row r="89" spans="1:18" ht="12.75">
      <c r="A89" s="117"/>
      <c r="B89" s="117"/>
      <c r="E89" s="35"/>
      <c r="F89" s="35"/>
      <c r="I89" s="35"/>
      <c r="R89" s="35"/>
    </row>
    <row r="90" spans="1:18" ht="12.75">
      <c r="A90" s="117"/>
      <c r="B90" s="117"/>
      <c r="E90" s="35"/>
      <c r="F90" s="35"/>
      <c r="I90" s="35"/>
      <c r="R90" s="35"/>
    </row>
    <row r="91" spans="1:18" ht="12.75">
      <c r="A91" s="117"/>
      <c r="B91" s="117"/>
      <c r="E91" s="35"/>
      <c r="F91" s="40"/>
      <c r="I91" s="35"/>
      <c r="R91" s="35"/>
    </row>
    <row r="92" spans="6:18" ht="12.75">
      <c r="F92" s="35"/>
      <c r="R92" s="36"/>
    </row>
    <row r="93" spans="4:18" ht="12.75">
      <c r="D93" s="37"/>
      <c r="F93" s="40"/>
      <c r="R93" s="38"/>
    </row>
    <row r="94" spans="1:6" ht="12.75">
      <c r="A94" s="117"/>
      <c r="B94" s="117"/>
      <c r="D94" s="38"/>
      <c r="F94" s="38"/>
    </row>
  </sheetData>
  <mergeCells count="67">
    <mergeCell ref="A91:B91"/>
    <mergeCell ref="A94:B94"/>
    <mergeCell ref="A87:B87"/>
    <mergeCell ref="A88:B88"/>
    <mergeCell ref="A89:B89"/>
    <mergeCell ref="A90:B90"/>
    <mergeCell ref="K83:N83"/>
    <mergeCell ref="A84:B84"/>
    <mergeCell ref="A85:B85"/>
    <mergeCell ref="A86:B86"/>
    <mergeCell ref="B77:D77"/>
    <mergeCell ref="B78:D78"/>
    <mergeCell ref="A81:I81"/>
    <mergeCell ref="K82:N82"/>
    <mergeCell ref="B73:D73"/>
    <mergeCell ref="B74:D74"/>
    <mergeCell ref="B75:D75"/>
    <mergeCell ref="B76:D76"/>
    <mergeCell ref="B69:D69"/>
    <mergeCell ref="B70:D70"/>
    <mergeCell ref="B71:D71"/>
    <mergeCell ref="B72:D72"/>
    <mergeCell ref="B61:H61"/>
    <mergeCell ref="B66:D66"/>
    <mergeCell ref="B67:D67"/>
    <mergeCell ref="B68:D68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O11:P11"/>
    <mergeCell ref="Q11:R11"/>
    <mergeCell ref="E12:F12"/>
    <mergeCell ref="G12:H12"/>
    <mergeCell ref="I12:J12"/>
    <mergeCell ref="K12:L12"/>
    <mergeCell ref="M12:N12"/>
    <mergeCell ref="O12:P12"/>
    <mergeCell ref="Q12:R12"/>
    <mergeCell ref="E11:H11"/>
    <mergeCell ref="I11:L11"/>
    <mergeCell ref="B4:L4"/>
    <mergeCell ref="M11:N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Iriotis Themis</dc:creator>
  <cp:keywords/>
  <dc:description/>
  <cp:lastModifiedBy>Iriotis Themis</cp:lastModifiedBy>
  <dcterms:created xsi:type="dcterms:W3CDTF">2002-02-27T14:42:31Z</dcterms:created>
  <dcterms:modified xsi:type="dcterms:W3CDTF">2002-02-28T10:34:39Z</dcterms:modified>
  <cp:category/>
  <cp:version/>
  <cp:contentType/>
  <cp:contentStatus/>
</cp:coreProperties>
</file>