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-consolidated 2001" sheetId="1" r:id="rId1"/>
    <sheet name="consolidated 2001" sheetId="2" r:id="rId2"/>
  </sheets>
  <definedNames/>
  <calcPr fullCalcOnLoad="1"/>
</workbook>
</file>

<file path=xl/sharedStrings.xml><?xml version="1.0" encoding="utf-8"?>
<sst xmlns="http://schemas.openxmlformats.org/spreadsheetml/2006/main" count="165" uniqueCount="85">
  <si>
    <t>Ο ΔΙΕΥΘΥΝΤΗΣ ΛΟΓΙΣΤΗΡΙΟΥ</t>
  </si>
  <si>
    <t>ΑBDULHAKIM Α. AL GOUHI</t>
  </si>
  <si>
    <t>ΘΕΟΔΩΡΟΣ Ν. ΠΟΡΦΥΡΗΣ</t>
  </si>
  <si>
    <t>ΑΔΤ Ρ 557979/94</t>
  </si>
  <si>
    <t>C 173030/2000</t>
  </si>
  <si>
    <t>MOTOR OIL (HELLAS) CORINTH REFINERIES S.A.</t>
  </si>
  <si>
    <t>HEAD OFFICE:MAROUSSI - REG. #:1482/06/Β/86/26</t>
  </si>
  <si>
    <t>AS AT DECEMBER 31st 2001</t>
  </si>
  <si>
    <t>ASSETS</t>
  </si>
  <si>
    <t>Amounts in EURO</t>
  </si>
  <si>
    <t>Amounts in GRD</t>
  </si>
  <si>
    <t>Less:Depreciation</t>
  </si>
  <si>
    <t>Fixed Assets</t>
  </si>
  <si>
    <t>Investments and other non-current assets</t>
  </si>
  <si>
    <t>Inventories</t>
  </si>
  <si>
    <t>Other receivables</t>
  </si>
  <si>
    <t>Cash</t>
  </si>
  <si>
    <t>Prepayments</t>
  </si>
  <si>
    <t>TOTAL ASSETS</t>
  </si>
  <si>
    <t>CAPITAL &amp; LIABILITIES</t>
  </si>
  <si>
    <t>Paid-in capital</t>
  </si>
  <si>
    <t>Revaluation reserves and investment grants</t>
  </si>
  <si>
    <t xml:space="preserve">Reserves </t>
  </si>
  <si>
    <t>Less:other taxes not incorporated in the operating cost</t>
  </si>
  <si>
    <t>Provisions</t>
  </si>
  <si>
    <t>Long-term liabilities</t>
  </si>
  <si>
    <t>Short-term liabilities</t>
  </si>
  <si>
    <t>Accruals</t>
  </si>
  <si>
    <t>Notes</t>
  </si>
  <si>
    <r>
      <t xml:space="preserve">1. </t>
    </r>
    <r>
      <rPr>
        <sz val="9"/>
        <rFont val="Arial"/>
        <family val="2"/>
      </rPr>
      <t>Pledges on fixed assets are:</t>
    </r>
  </si>
  <si>
    <r>
      <t xml:space="preserve">2. </t>
    </r>
    <r>
      <rPr>
        <sz val="9"/>
        <rFont val="Arial"/>
        <family val="2"/>
      </rPr>
      <t>Employed Personnel 1031 people.</t>
    </r>
  </si>
  <si>
    <r>
      <t>5</t>
    </r>
    <r>
      <rPr>
        <sz val="10"/>
        <rFont val="Arial"/>
        <family val="2"/>
      </rPr>
      <t>. The analysis of sales 1/1 - 31/12/2001 according with SΤΑΚΟD 91 are:</t>
    </r>
  </si>
  <si>
    <t>Amounts in DRS</t>
  </si>
  <si>
    <t>Turnover</t>
  </si>
  <si>
    <t>Cost of Sales</t>
  </si>
  <si>
    <t>GROSS OPERATING PROFIT</t>
  </si>
  <si>
    <t>Less: Administrative expenses</t>
  </si>
  <si>
    <t xml:space="preserve">         Selling expenses</t>
  </si>
  <si>
    <t>Net financial income/expense</t>
  </si>
  <si>
    <t>TOTAL OPERATING RESULTS</t>
  </si>
  <si>
    <t>THE CHARMAN OF THE BOARD</t>
  </si>
  <si>
    <t>THE MANAGING DIRECTOR</t>
  </si>
  <si>
    <t>ACCOUNTING MANAGER</t>
  </si>
  <si>
    <t>VARDIS I. VARDINOYANNIS</t>
  </si>
  <si>
    <t>THEODOROS N. PORFIRIS</t>
  </si>
  <si>
    <t>ID No. Κ 011385/82</t>
  </si>
  <si>
    <t>S.Arabia Passport No.</t>
  </si>
  <si>
    <t>ID No. Ρ 557979/94</t>
  </si>
  <si>
    <r>
      <t>2</t>
    </r>
    <r>
      <rPr>
        <sz val="9"/>
        <rFont val="Arial"/>
        <family val="2"/>
      </rPr>
      <t>. Pledges on Fixed assets</t>
    </r>
  </si>
  <si>
    <r>
      <t xml:space="preserve">3. </t>
    </r>
    <r>
      <rPr>
        <sz val="9"/>
        <rFont val="Arial"/>
        <family val="2"/>
      </rPr>
      <t>Employed Personnel 1.227 people.</t>
    </r>
  </si>
  <si>
    <t>CONSOLIDATED CONDENSED FINANCIAL INFORMATION</t>
  </si>
  <si>
    <t>December 31st 2001</t>
  </si>
  <si>
    <t>December 31st 2000</t>
  </si>
  <si>
    <t>Establishment Expenses</t>
  </si>
  <si>
    <t>Trade Receivables</t>
  </si>
  <si>
    <t>Memorandum Accounts</t>
  </si>
  <si>
    <t>Share premium</t>
  </si>
  <si>
    <t>Retained Earnings from prior years</t>
  </si>
  <si>
    <t>Less: Tax audit differences from prior years</t>
  </si>
  <si>
    <t>TOTAL SHAREHOLDERS' EQUITY AND LIABILITIES</t>
  </si>
  <si>
    <r>
      <t>1</t>
    </r>
    <r>
      <rPr>
        <sz val="9"/>
        <rFont val="Arial"/>
        <family val="2"/>
      </rPr>
      <t>. The companies of the Group and their addresses that are included in the consolidation are: MOTOR OIL (HELLAS) - CORINTH REFINERIES S.A. (Irodou Attikou 12A, Maroussi)</t>
    </r>
  </si>
  <si>
    <t xml:space="preserve"> and AVIN OIL S.A. (Irodou Attikou 12A, Maroussi). The consolidation is enforced by the article 96 par. 1b of law 2190/1920 (common administration and/or management)</t>
  </si>
  <si>
    <t xml:space="preserve">  a) Prenotices amounting to EURO 342.007.278,00 </t>
  </si>
  <si>
    <t xml:space="preserve">  b) Mortages amounting to EURO 120.630,00 .</t>
  </si>
  <si>
    <t>has counterclaims amounting to approx. EURO 82.2 million.</t>
  </si>
  <si>
    <r>
      <t>5.</t>
    </r>
    <r>
      <rPr>
        <sz val="9"/>
        <rFont val="Arial"/>
        <family val="2"/>
      </rPr>
      <t xml:space="preserve"> The accounting principles applied are the same as those used to prepare the financial statements of 31/12/2000.</t>
    </r>
  </si>
  <si>
    <r>
      <t>6.</t>
    </r>
    <r>
      <rPr>
        <sz val="9"/>
        <rFont val="Arial"/>
        <family val="2"/>
      </rPr>
      <t xml:space="preserve"> In 2001, the investments in tangible assets amounted to EURO 41.579.137 </t>
    </r>
  </si>
  <si>
    <r>
      <t xml:space="preserve">7. </t>
    </r>
    <r>
      <rPr>
        <sz val="9"/>
        <rFont val="Arial"/>
        <family val="2"/>
      </rPr>
      <t>The last fixed asset revaluation was in the fiscal year 2000</t>
    </r>
  </si>
  <si>
    <t>PROFIT AND LOSS STATEMENT FOR  THE YEAR</t>
  </si>
  <si>
    <t>Amounts for the year 1/1/2001-31/12/2001</t>
  </si>
  <si>
    <t>Amounts for the year 1/1/2000-31/12/2000</t>
  </si>
  <si>
    <t>Plus:Other operating income</t>
  </si>
  <si>
    <t>Plus: Non-Operating Income-Profit</t>
  </si>
  <si>
    <t>Less: Non-Operating Expenditure-Loss</t>
  </si>
  <si>
    <t xml:space="preserve">RESULTS FOR THE YEAR BEFORE TAXES </t>
  </si>
  <si>
    <t>CONDENSED FINANCIAL INFORMATION</t>
  </si>
  <si>
    <r>
      <t>3.</t>
    </r>
    <r>
      <rPr>
        <sz val="9"/>
        <rFont val="Arial"/>
        <family val="2"/>
      </rPr>
      <t xml:space="preserve"> For claims contested in courts totalling approx. EURO 59 million no provision has been made, as the company </t>
    </r>
  </si>
  <si>
    <t>has counterclaims amounting to approx. EURO 82 million.</t>
  </si>
  <si>
    <r>
      <t>4.</t>
    </r>
    <r>
      <rPr>
        <sz val="9"/>
        <rFont val="Arial"/>
        <family val="2"/>
      </rPr>
      <t xml:space="preserve"> The accounting principles applied are the same as those used to prepare the financial statements of 31/12/2000.</t>
    </r>
  </si>
  <si>
    <t xml:space="preserve">  a) Production of oil products: EURO 1.318.249.778,62 </t>
  </si>
  <si>
    <t xml:space="preserve">   b) Wholesale of solid, liquid and gas products: EURO 190.557.969,65.</t>
  </si>
  <si>
    <r>
      <t>6.</t>
    </r>
    <r>
      <rPr>
        <sz val="9"/>
        <rFont val="Arial"/>
        <family val="2"/>
      </rPr>
      <t xml:space="preserve"> In 2001, the investments in tangible assets amounted to EURO 38.681.174</t>
    </r>
  </si>
  <si>
    <t>Results for the year</t>
  </si>
  <si>
    <r>
      <t>4.</t>
    </r>
    <r>
      <rPr>
        <sz val="9"/>
        <rFont val="Arial"/>
        <family val="2"/>
      </rPr>
      <t xml:space="preserve"> For claims contested in courts totalling approx. EURO 59.5 million no provision has been made, as the group</t>
    </r>
  </si>
  <si>
    <t>Maroussi, 25 February 2002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</si>
</sst>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i/>
      <u val="single"/>
      <sz val="11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4" fontId="0" fillId="0" borderId="1" xfId="19" applyNumberFormat="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  <xf numFmtId="4" fontId="3" fillId="0" borderId="1" xfId="19" applyNumberFormat="1" applyFont="1" applyFill="1" applyBorder="1" applyAlignment="1">
      <alignment horizontal="right"/>
      <protection/>
    </xf>
    <xf numFmtId="0" fontId="0" fillId="0" borderId="4" xfId="0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5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8515625" style="60" customWidth="1"/>
    <col min="2" max="2" width="54.28125" style="61" customWidth="1"/>
    <col min="3" max="10" width="17.140625" style="61" customWidth="1"/>
    <col min="11" max="11" width="15.57421875" style="61" customWidth="1"/>
    <col min="12" max="12" width="14.7109375" style="61" customWidth="1"/>
    <col min="13" max="13" width="45.421875" style="61" hidden="1" customWidth="1"/>
    <col min="14" max="14" width="14.421875" style="61" hidden="1" customWidth="1"/>
    <col min="15" max="15" width="13.7109375" style="61" hidden="1" customWidth="1"/>
    <col min="16" max="16" width="0" style="61" hidden="1" customWidth="1"/>
    <col min="17" max="17" width="0.13671875" style="61" hidden="1" customWidth="1"/>
    <col min="18" max="19" width="14.7109375" style="61" customWidth="1"/>
    <col min="20" max="20" width="14.00390625" style="61" customWidth="1"/>
    <col min="21" max="16384" width="9.140625" style="61" customWidth="1"/>
  </cols>
  <sheetData>
    <row r="1" spans="2:20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6.25">
      <c r="A4" s="62"/>
      <c r="C4" s="2"/>
      <c r="E4" s="115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62"/>
      <c r="C5" s="2"/>
      <c r="E5" s="2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12.75">
      <c r="A7" s="63"/>
      <c r="B7" s="64"/>
      <c r="C7" s="64"/>
      <c r="D7" s="64"/>
      <c r="E7" s="1" t="s">
        <v>75</v>
      </c>
      <c r="F7" s="1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2.75">
      <c r="A8" s="62"/>
      <c r="C8" s="1"/>
      <c r="D8" s="1"/>
      <c r="E8" s="5" t="s">
        <v>7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62"/>
      <c r="B10" s="1"/>
      <c r="C10" s="1"/>
      <c r="D10" s="1"/>
      <c r="E10" s="1"/>
      <c r="F10" s="1"/>
      <c r="G10" s="1"/>
      <c r="H10" s="1"/>
      <c r="I10" s="1"/>
      <c r="J10" s="1"/>
      <c r="K10" s="6"/>
      <c r="L10" s="7"/>
      <c r="M10" s="65"/>
      <c r="N10" s="65"/>
      <c r="O10" s="65"/>
      <c r="P10" s="65"/>
      <c r="Q10" s="65"/>
      <c r="R10" s="65"/>
      <c r="S10" s="65"/>
      <c r="T10" s="65"/>
    </row>
    <row r="11" spans="1:20" ht="12.75">
      <c r="A11" s="62"/>
      <c r="B11" s="66"/>
      <c r="C11" s="127" t="s">
        <v>51</v>
      </c>
      <c r="D11" s="128"/>
      <c r="E11" s="128"/>
      <c r="F11" s="129"/>
      <c r="G11" s="127" t="s">
        <v>52</v>
      </c>
      <c r="H11" s="128"/>
      <c r="I11" s="128"/>
      <c r="J11" s="129"/>
      <c r="K11" s="1"/>
      <c r="L11" s="48"/>
      <c r="M11" s="48"/>
      <c r="N11" s="67" t="e">
        <f>SUM(#REF!)</f>
        <v>#REF!</v>
      </c>
      <c r="O11" s="67"/>
      <c r="P11" s="67"/>
      <c r="Q11" s="67"/>
      <c r="R11" s="67"/>
      <c r="S11" s="67"/>
      <c r="T11" s="67"/>
    </row>
    <row r="12" spans="1:20" ht="12.75">
      <c r="A12" s="62"/>
      <c r="B12" s="68"/>
      <c r="C12" s="45"/>
      <c r="D12" s="5"/>
      <c r="E12" s="5"/>
      <c r="F12" s="46"/>
      <c r="G12" s="45"/>
      <c r="H12" s="5"/>
      <c r="I12" s="5"/>
      <c r="J12" s="46"/>
      <c r="K12" s="1"/>
      <c r="L12" s="48"/>
      <c r="M12" s="48"/>
      <c r="N12" s="67"/>
      <c r="O12" s="67"/>
      <c r="P12" s="67"/>
      <c r="Q12" s="67"/>
      <c r="R12" s="67"/>
      <c r="S12" s="67"/>
      <c r="T12" s="67"/>
    </row>
    <row r="13" spans="1:20" ht="12.75">
      <c r="A13" s="63"/>
      <c r="B13" s="69" t="s">
        <v>8</v>
      </c>
      <c r="C13" s="130" t="s">
        <v>9</v>
      </c>
      <c r="D13" s="131"/>
      <c r="E13" s="131" t="s">
        <v>10</v>
      </c>
      <c r="F13" s="134"/>
      <c r="G13" s="130" t="s">
        <v>9</v>
      </c>
      <c r="H13" s="131"/>
      <c r="I13" s="131" t="s">
        <v>10</v>
      </c>
      <c r="J13" s="134"/>
      <c r="K13" s="5"/>
      <c r="L13" s="48"/>
      <c r="M13" s="48"/>
      <c r="N13" s="67"/>
      <c r="O13" s="67"/>
      <c r="P13" s="67"/>
      <c r="Q13" s="67"/>
      <c r="R13" s="67"/>
      <c r="S13" s="70"/>
      <c r="T13" s="70"/>
    </row>
    <row r="14" spans="1:21" ht="12.75">
      <c r="A14" s="63"/>
      <c r="B14" s="15" t="s">
        <v>53</v>
      </c>
      <c r="C14" s="9">
        <v>5862623.5</v>
      </c>
      <c r="D14" s="10"/>
      <c r="E14" s="11">
        <f>C14*340.75</f>
        <v>1997688957.625</v>
      </c>
      <c r="F14" s="12"/>
      <c r="G14" s="13">
        <f>1382285635/340.75</f>
        <v>4056597.608217168</v>
      </c>
      <c r="H14" s="14"/>
      <c r="I14" s="11">
        <v>1382285635</v>
      </c>
      <c r="J14" s="12"/>
      <c r="K14" s="71"/>
      <c r="L14" s="48"/>
      <c r="M14" s="48"/>
      <c r="N14" s="67"/>
      <c r="O14" s="67"/>
      <c r="P14" s="67"/>
      <c r="Q14" s="67"/>
      <c r="R14" s="67"/>
      <c r="S14" s="70"/>
      <c r="T14" s="70"/>
      <c r="U14" s="60"/>
    </row>
    <row r="15" spans="1:21" ht="12.75">
      <c r="A15" s="63"/>
      <c r="B15" s="15" t="s">
        <v>11</v>
      </c>
      <c r="C15" s="16">
        <v>2277615.2</v>
      </c>
      <c r="D15" s="17">
        <f>C14-C15</f>
        <v>3585008.3</v>
      </c>
      <c r="E15" s="18">
        <v>776097380</v>
      </c>
      <c r="F15" s="19">
        <f>E14-E15</f>
        <v>1221591577.625</v>
      </c>
      <c r="G15" s="20">
        <f>1154478276/340.75</f>
        <v>3388050.6999266325</v>
      </c>
      <c r="H15" s="9">
        <f>G14-G15</f>
        <v>668546.9082905357</v>
      </c>
      <c r="I15" s="21">
        <v>1154478276</v>
      </c>
      <c r="J15" s="19">
        <f>I14-I15</f>
        <v>227807359</v>
      </c>
      <c r="K15" s="71"/>
      <c r="L15" s="48"/>
      <c r="M15" s="48"/>
      <c r="N15" s="67"/>
      <c r="O15" s="67"/>
      <c r="P15" s="67"/>
      <c r="Q15" s="67"/>
      <c r="R15" s="67"/>
      <c r="S15" s="70"/>
      <c r="T15" s="70"/>
      <c r="U15" s="60"/>
    </row>
    <row r="16" spans="1:21" ht="12.75">
      <c r="A16" s="63"/>
      <c r="B16" s="15" t="s">
        <v>12</v>
      </c>
      <c r="C16" s="9">
        <v>355649914.32</v>
      </c>
      <c r="D16" s="9"/>
      <c r="E16" s="11">
        <f>C16*340.75</f>
        <v>121187708304.54</v>
      </c>
      <c r="F16" s="19"/>
      <c r="G16" s="22">
        <f>109478828869/340.75</f>
        <v>321287832.33749086</v>
      </c>
      <c r="H16" s="9"/>
      <c r="I16" s="23">
        <v>109478828869</v>
      </c>
      <c r="J16" s="19"/>
      <c r="K16" s="71"/>
      <c r="L16" s="48"/>
      <c r="M16" s="48"/>
      <c r="N16" s="67"/>
      <c r="O16" s="67"/>
      <c r="P16" s="67"/>
      <c r="Q16" s="67"/>
      <c r="R16" s="67"/>
      <c r="S16" s="70"/>
      <c r="T16" s="70"/>
      <c r="U16" s="60"/>
    </row>
    <row r="17" spans="1:21" ht="12.75">
      <c r="A17" s="63"/>
      <c r="B17" s="15" t="s">
        <v>11</v>
      </c>
      <c r="C17" s="24">
        <v>161900767.42</v>
      </c>
      <c r="D17" s="9">
        <f>C16-C17</f>
        <v>193749146.9</v>
      </c>
      <c r="E17" s="18">
        <v>55167686499</v>
      </c>
      <c r="F17" s="19">
        <f>E16-E17</f>
        <v>66020021805.53999</v>
      </c>
      <c r="G17" s="20">
        <f>47578891406/340.75</f>
        <v>139629908.74834922</v>
      </c>
      <c r="H17" s="9">
        <f>G16-G17</f>
        <v>181657923.58914164</v>
      </c>
      <c r="I17" s="21">
        <v>47578891406</v>
      </c>
      <c r="J17" s="19">
        <f>I16-I17</f>
        <v>61899937463</v>
      </c>
      <c r="K17" s="71"/>
      <c r="L17" s="48"/>
      <c r="M17" s="48"/>
      <c r="N17" s="67"/>
      <c r="O17" s="67"/>
      <c r="P17" s="67"/>
      <c r="Q17" s="67"/>
      <c r="R17" s="67"/>
      <c r="S17" s="70"/>
      <c r="T17" s="70"/>
      <c r="U17" s="60"/>
    </row>
    <row r="18" spans="1:21" ht="12.75">
      <c r="A18" s="63"/>
      <c r="B18" s="15" t="s">
        <v>13</v>
      </c>
      <c r="C18" s="9"/>
      <c r="D18" s="9">
        <v>16164630.63</v>
      </c>
      <c r="E18" s="23"/>
      <c r="F18" s="19">
        <f>D18*340.75</f>
        <v>5508097887.172501</v>
      </c>
      <c r="G18" s="22"/>
      <c r="H18" s="9">
        <f aca="true" t="shared" si="0" ref="H18:H23">J18/340.75</f>
        <v>67856924.3169479</v>
      </c>
      <c r="I18" s="23"/>
      <c r="J18" s="19">
        <v>23122246961</v>
      </c>
      <c r="K18" s="71"/>
      <c r="L18" s="48"/>
      <c r="M18" s="48"/>
      <c r="N18" s="67"/>
      <c r="O18" s="67"/>
      <c r="P18" s="67"/>
      <c r="Q18" s="67"/>
      <c r="R18" s="67"/>
      <c r="S18" s="70"/>
      <c r="T18" s="70"/>
      <c r="U18" s="60"/>
    </row>
    <row r="19" spans="1:21" ht="12.75">
      <c r="A19" s="63"/>
      <c r="B19" s="15" t="s">
        <v>14</v>
      </c>
      <c r="C19" s="9"/>
      <c r="D19" s="9">
        <v>108709105.03</v>
      </c>
      <c r="E19" s="23"/>
      <c r="F19" s="19">
        <f>D19*340.75</f>
        <v>37042627538.9725</v>
      </c>
      <c r="G19" s="22"/>
      <c r="H19" s="9">
        <f t="shared" si="0"/>
        <v>122534889.26192223</v>
      </c>
      <c r="I19" s="23"/>
      <c r="J19" s="19">
        <v>41753763516</v>
      </c>
      <c r="K19" s="71"/>
      <c r="L19" s="48"/>
      <c r="M19" s="48"/>
      <c r="N19" s="67"/>
      <c r="O19" s="67"/>
      <c r="P19" s="67"/>
      <c r="Q19" s="67"/>
      <c r="R19" s="67"/>
      <c r="S19" s="70"/>
      <c r="T19" s="70"/>
      <c r="U19" s="60"/>
    </row>
    <row r="20" spans="1:21" ht="12.75">
      <c r="A20" s="63"/>
      <c r="B20" s="15" t="s">
        <v>54</v>
      </c>
      <c r="C20" s="9"/>
      <c r="D20" s="9">
        <v>122818297.53</v>
      </c>
      <c r="E20" s="23"/>
      <c r="F20" s="19">
        <f>D20*340.75</f>
        <v>41850334883.3475</v>
      </c>
      <c r="G20" s="22"/>
      <c r="H20" s="9">
        <f t="shared" si="0"/>
        <v>157382832.62802643</v>
      </c>
      <c r="I20" s="23"/>
      <c r="J20" s="19">
        <v>53628200218</v>
      </c>
      <c r="K20" s="71"/>
      <c r="L20" s="48"/>
      <c r="M20" s="48"/>
      <c r="N20" s="67"/>
      <c r="O20" s="67"/>
      <c r="P20" s="67"/>
      <c r="Q20" s="67"/>
      <c r="R20" s="67"/>
      <c r="S20" s="70"/>
      <c r="T20" s="70"/>
      <c r="U20" s="60"/>
    </row>
    <row r="21" spans="1:21" ht="12.75">
      <c r="A21" s="63"/>
      <c r="B21" s="15" t="s">
        <v>15</v>
      </c>
      <c r="C21" s="9"/>
      <c r="D21" s="9">
        <v>32250539.58</v>
      </c>
      <c r="E21" s="23"/>
      <c r="F21" s="19">
        <f>D21*340.75</f>
        <v>10989371361.885</v>
      </c>
      <c r="G21" s="22"/>
      <c r="H21" s="9">
        <f t="shared" si="0"/>
        <v>69890649.3440939</v>
      </c>
      <c r="I21" s="23"/>
      <c r="J21" s="19">
        <v>23815238764</v>
      </c>
      <c r="K21" s="71"/>
      <c r="L21" s="48"/>
      <c r="M21" s="48"/>
      <c r="N21" s="67">
        <v>67172121175</v>
      </c>
      <c r="O21" s="67"/>
      <c r="P21" s="67"/>
      <c r="Q21" s="67"/>
      <c r="R21" s="67"/>
      <c r="S21" s="70"/>
      <c r="T21" s="70"/>
      <c r="U21" s="60"/>
    </row>
    <row r="22" spans="1:21" ht="12.75">
      <c r="A22" s="63"/>
      <c r="B22" s="15" t="s">
        <v>16</v>
      </c>
      <c r="C22" s="9"/>
      <c r="D22" s="9">
        <v>59158742.61</v>
      </c>
      <c r="E22" s="23"/>
      <c r="F22" s="19">
        <v>20158341544</v>
      </c>
      <c r="G22" s="22"/>
      <c r="H22" s="9">
        <f t="shared" si="0"/>
        <v>4309208.111518709</v>
      </c>
      <c r="I22" s="23"/>
      <c r="J22" s="19">
        <v>1468362664</v>
      </c>
      <c r="K22" s="71"/>
      <c r="L22" s="64"/>
      <c r="M22" s="64"/>
      <c r="N22" s="64"/>
      <c r="O22" s="64"/>
      <c r="P22" s="64"/>
      <c r="Q22" s="64"/>
      <c r="R22" s="64"/>
      <c r="S22" s="64"/>
      <c r="T22" s="64"/>
      <c r="U22" s="60"/>
    </row>
    <row r="23" spans="1:21" ht="12.75">
      <c r="A23" s="63"/>
      <c r="B23" s="15" t="s">
        <v>17</v>
      </c>
      <c r="C23" s="9"/>
      <c r="D23" s="24">
        <v>14685959.6</v>
      </c>
      <c r="E23" s="23"/>
      <c r="F23" s="25">
        <v>5004240734</v>
      </c>
      <c r="G23" s="22"/>
      <c r="H23" s="24">
        <f t="shared" si="0"/>
        <v>2529077.593543654</v>
      </c>
      <c r="I23" s="23"/>
      <c r="J23" s="25">
        <v>861783190</v>
      </c>
      <c r="K23" s="49"/>
      <c r="L23" s="64"/>
      <c r="M23" s="64"/>
      <c r="N23" s="64"/>
      <c r="O23" s="64"/>
      <c r="P23" s="64"/>
      <c r="Q23" s="64"/>
      <c r="R23" s="64"/>
      <c r="S23" s="64"/>
      <c r="T23" s="64"/>
      <c r="U23" s="60"/>
    </row>
    <row r="24" spans="1:21" ht="13.5" thickBot="1">
      <c r="A24" s="63"/>
      <c r="B24" s="26" t="s">
        <v>18</v>
      </c>
      <c r="C24" s="9"/>
      <c r="D24" s="122">
        <f>SUM(D15:D23)</f>
        <v>551121430.18</v>
      </c>
      <c r="E24" s="23"/>
      <c r="F24" s="123">
        <v>187794627333</v>
      </c>
      <c r="G24" s="22"/>
      <c r="H24" s="116">
        <f>SUM(H15:H23)</f>
        <v>606830051.753485</v>
      </c>
      <c r="I24" s="23"/>
      <c r="J24" s="117">
        <f>SUM(J15:J23)</f>
        <v>206777340135</v>
      </c>
      <c r="K24" s="72"/>
      <c r="L24" s="64"/>
      <c r="M24" s="64"/>
      <c r="N24" s="64"/>
      <c r="O24" s="64"/>
      <c r="P24" s="64"/>
      <c r="Q24" s="64"/>
      <c r="R24" s="64"/>
      <c r="S24" s="64"/>
      <c r="T24" s="64"/>
      <c r="U24" s="60"/>
    </row>
    <row r="25" spans="1:21" ht="14.25" thickBot="1" thickTop="1">
      <c r="A25" s="63"/>
      <c r="B25" s="26" t="s">
        <v>55</v>
      </c>
      <c r="C25" s="9"/>
      <c r="D25" s="124">
        <v>392548425.43</v>
      </c>
      <c r="E25" s="23"/>
      <c r="F25" s="125">
        <f>D25*340.75</f>
        <v>133760875965.2725</v>
      </c>
      <c r="G25" s="22"/>
      <c r="H25" s="116">
        <f>J25/340.75</f>
        <v>381001226.99633163</v>
      </c>
      <c r="I25" s="23"/>
      <c r="J25" s="117">
        <v>129826168099</v>
      </c>
      <c r="K25" s="71"/>
      <c r="L25" s="64"/>
      <c r="M25" s="64"/>
      <c r="N25" s="64"/>
      <c r="O25" s="64"/>
      <c r="P25" s="64"/>
      <c r="Q25" s="64"/>
      <c r="R25" s="64"/>
      <c r="S25" s="64"/>
      <c r="T25" s="64"/>
      <c r="U25" s="60"/>
    </row>
    <row r="26" spans="1:21" ht="13.5" thickTop="1">
      <c r="A26" s="63"/>
      <c r="B26" s="8" t="s">
        <v>19</v>
      </c>
      <c r="C26" s="9"/>
      <c r="D26" s="14"/>
      <c r="E26" s="23"/>
      <c r="F26" s="12"/>
      <c r="G26" s="22"/>
      <c r="H26" s="14"/>
      <c r="I26" s="23"/>
      <c r="J26" s="12"/>
      <c r="K26" s="71"/>
      <c r="L26" s="64"/>
      <c r="M26" s="64"/>
      <c r="N26" s="64"/>
      <c r="O26" s="64"/>
      <c r="P26" s="64"/>
      <c r="Q26" s="64"/>
      <c r="R26" s="64"/>
      <c r="S26" s="64"/>
      <c r="T26" s="64"/>
      <c r="U26" s="60"/>
    </row>
    <row r="27" spans="1:21" ht="12.75">
      <c r="A27" s="63"/>
      <c r="B27" s="15" t="s">
        <v>20</v>
      </c>
      <c r="C27" s="9"/>
      <c r="D27" s="9">
        <v>32511512.84</v>
      </c>
      <c r="E27" s="23"/>
      <c r="F27" s="19">
        <f>D27*340.75</f>
        <v>11078298000.23</v>
      </c>
      <c r="G27" s="22"/>
      <c r="H27" s="9">
        <f>J27/340.75</f>
        <v>30963345.561261922</v>
      </c>
      <c r="I27" s="23"/>
      <c r="J27" s="19">
        <v>10550760000</v>
      </c>
      <c r="K27" s="71"/>
      <c r="L27" s="64"/>
      <c r="M27" s="64"/>
      <c r="N27" s="64"/>
      <c r="O27" s="64"/>
      <c r="P27" s="64"/>
      <c r="Q27" s="64"/>
      <c r="R27" s="64"/>
      <c r="S27" s="64"/>
      <c r="T27" s="64"/>
      <c r="U27" s="60"/>
    </row>
    <row r="28" spans="1:21" ht="12.75">
      <c r="A28" s="63"/>
      <c r="B28" s="15" t="s">
        <v>56</v>
      </c>
      <c r="C28" s="9"/>
      <c r="D28" s="9">
        <v>52788246.72</v>
      </c>
      <c r="E28" s="23"/>
      <c r="F28" s="19">
        <f>D28*340.75</f>
        <v>17987595069.84</v>
      </c>
      <c r="G28" s="22"/>
      <c r="H28" s="9">
        <f>J28/340.75</f>
        <v>0</v>
      </c>
      <c r="I28" s="23"/>
      <c r="J28" s="19">
        <v>0</v>
      </c>
      <c r="K28" s="71"/>
      <c r="L28" s="64"/>
      <c r="M28" s="64"/>
      <c r="N28" s="64"/>
      <c r="O28" s="64"/>
      <c r="P28" s="64"/>
      <c r="Q28" s="64"/>
      <c r="R28" s="64"/>
      <c r="S28" s="64"/>
      <c r="T28" s="64"/>
      <c r="U28" s="60"/>
    </row>
    <row r="29" spans="1:21" ht="12.75">
      <c r="A29" s="63"/>
      <c r="B29" s="15" t="s">
        <v>21</v>
      </c>
      <c r="C29" s="9"/>
      <c r="D29" s="9">
        <v>2473644.79</v>
      </c>
      <c r="E29" s="23"/>
      <c r="F29" s="19">
        <f>D29*340.75</f>
        <v>842894462.1925</v>
      </c>
      <c r="G29" s="22"/>
      <c r="H29" s="9">
        <f>J29/340.75</f>
        <v>926181.9134262656</v>
      </c>
      <c r="I29" s="23"/>
      <c r="J29" s="19">
        <v>315596487</v>
      </c>
      <c r="K29" s="71"/>
      <c r="L29" s="65"/>
      <c r="M29" s="64"/>
      <c r="N29" s="64"/>
      <c r="O29" s="64"/>
      <c r="P29" s="64"/>
      <c r="Q29" s="64"/>
      <c r="R29" s="64"/>
      <c r="S29" s="64"/>
      <c r="T29" s="64"/>
      <c r="U29" s="60"/>
    </row>
    <row r="30" spans="1:21" ht="12.75">
      <c r="A30" s="63"/>
      <c r="B30" s="15" t="s">
        <v>22</v>
      </c>
      <c r="C30" s="9"/>
      <c r="D30" s="9">
        <v>52539642.71</v>
      </c>
      <c r="E30" s="23"/>
      <c r="F30" s="19">
        <f>D30*340.75</f>
        <v>17902883253.4325</v>
      </c>
      <c r="G30" s="22"/>
      <c r="H30" s="9">
        <f>J30/340.75</f>
        <v>27170027.125458546</v>
      </c>
      <c r="I30" s="23"/>
      <c r="J30" s="19">
        <v>9258186743</v>
      </c>
      <c r="K30" s="71"/>
      <c r="L30" s="64"/>
      <c r="M30" s="64"/>
      <c r="N30" s="64"/>
      <c r="O30" s="64"/>
      <c r="P30" s="64"/>
      <c r="Q30" s="64"/>
      <c r="R30" s="64"/>
      <c r="S30" s="64"/>
      <c r="T30" s="64"/>
      <c r="U30" s="60"/>
    </row>
    <row r="31" spans="1:21" ht="12.75">
      <c r="A31" s="63"/>
      <c r="B31" s="73" t="s">
        <v>57</v>
      </c>
      <c r="C31" s="9"/>
      <c r="D31" s="9">
        <v>13641196.87</v>
      </c>
      <c r="E31" s="23"/>
      <c r="F31" s="19">
        <f>D31*340.75</f>
        <v>4648237833.452499</v>
      </c>
      <c r="G31" s="22"/>
      <c r="H31" s="9">
        <f>J31/340.75</f>
        <v>2214632.719002201</v>
      </c>
      <c r="I31" s="23"/>
      <c r="J31" s="19">
        <v>754636099</v>
      </c>
      <c r="K31" s="71"/>
      <c r="L31" s="64"/>
      <c r="M31" s="64"/>
      <c r="N31" s="64"/>
      <c r="O31" s="64"/>
      <c r="P31" s="64"/>
      <c r="Q31" s="64"/>
      <c r="R31" s="64"/>
      <c r="S31" s="64"/>
      <c r="T31" s="64"/>
      <c r="U31" s="60"/>
    </row>
    <row r="32" spans="1:21" ht="12.75">
      <c r="A32" s="63"/>
      <c r="B32" s="15" t="s">
        <v>82</v>
      </c>
      <c r="C32" s="9">
        <v>94914373.27</v>
      </c>
      <c r="D32" s="27"/>
      <c r="E32" s="23">
        <f>C32*340.75</f>
        <v>32342072691.7525</v>
      </c>
      <c r="F32" s="19"/>
      <c r="G32" s="22">
        <f>I32/340.75</f>
        <v>126641209.6316948</v>
      </c>
      <c r="H32" s="9"/>
      <c r="I32" s="23">
        <v>43152992182</v>
      </c>
      <c r="J32" s="19"/>
      <c r="K32" s="71"/>
      <c r="L32" s="64"/>
      <c r="M32" s="64"/>
      <c r="N32" s="64"/>
      <c r="O32" s="64"/>
      <c r="P32" s="64"/>
      <c r="Q32" s="64"/>
      <c r="R32" s="64"/>
      <c r="S32" s="64"/>
      <c r="T32" s="64"/>
      <c r="U32" s="60"/>
    </row>
    <row r="33" spans="1:21" ht="12.75">
      <c r="A33" s="63"/>
      <c r="B33" s="15" t="s">
        <v>23</v>
      </c>
      <c r="C33" s="28">
        <v>234408.6</v>
      </c>
      <c r="D33" s="3"/>
      <c r="E33" s="23">
        <f>C33*340.75</f>
        <v>79874730.45</v>
      </c>
      <c r="F33" s="4"/>
      <c r="G33" s="22">
        <f>I33/340.75</f>
        <v>177327.40132061628</v>
      </c>
      <c r="H33" s="3"/>
      <c r="I33" s="23">
        <v>60424312</v>
      </c>
      <c r="J33" s="29"/>
      <c r="K33" s="71"/>
      <c r="L33" s="64"/>
      <c r="M33" s="64"/>
      <c r="N33" s="64"/>
      <c r="O33" s="64"/>
      <c r="P33" s="64"/>
      <c r="Q33" s="64"/>
      <c r="R33" s="64"/>
      <c r="S33" s="64"/>
      <c r="T33" s="64"/>
      <c r="U33" s="60"/>
    </row>
    <row r="34" spans="1:21" ht="12.75">
      <c r="A34" s="63"/>
      <c r="B34" s="15" t="s">
        <v>58</v>
      </c>
      <c r="C34" s="30">
        <v>0</v>
      </c>
      <c r="D34" s="9">
        <f>C32-C33-C34</f>
        <v>94679964.67</v>
      </c>
      <c r="E34" s="21">
        <f>C34*340.75</f>
        <v>0</v>
      </c>
      <c r="F34" s="19">
        <v>32262197962</v>
      </c>
      <c r="G34" s="20">
        <f>I34/340.75</f>
        <v>616127.7975055026</v>
      </c>
      <c r="H34" s="9">
        <f>G32-G33-G34</f>
        <v>125847754.43286867</v>
      </c>
      <c r="I34" s="21">
        <v>209945547</v>
      </c>
      <c r="J34" s="19">
        <f>I32-I33-I34</f>
        <v>42882622323</v>
      </c>
      <c r="K34" s="71"/>
      <c r="L34" s="64"/>
      <c r="M34" s="64"/>
      <c r="N34" s="64"/>
      <c r="O34" s="64"/>
      <c r="P34" s="64"/>
      <c r="Q34" s="64"/>
      <c r="R34" s="64"/>
      <c r="S34" s="64"/>
      <c r="T34" s="64"/>
      <c r="U34" s="60"/>
    </row>
    <row r="35" spans="1:21" ht="12.75">
      <c r="A35" s="63"/>
      <c r="B35" s="15" t="s">
        <v>24</v>
      </c>
      <c r="C35" s="9"/>
      <c r="D35" s="9">
        <v>6390649.15</v>
      </c>
      <c r="E35" s="23"/>
      <c r="F35" s="19">
        <f>D35*340.75</f>
        <v>2177613697.8625</v>
      </c>
      <c r="G35" s="22"/>
      <c r="H35" s="9">
        <f>J35/340.75</f>
        <v>21527633.32355099</v>
      </c>
      <c r="I35" s="31"/>
      <c r="J35" s="19">
        <v>7335541055</v>
      </c>
      <c r="K35" s="71"/>
      <c r="L35" s="64"/>
      <c r="M35" s="64"/>
      <c r="N35" s="64"/>
      <c r="O35" s="64"/>
      <c r="P35" s="64"/>
      <c r="Q35" s="64"/>
      <c r="R35" s="64"/>
      <c r="S35" s="64"/>
      <c r="T35" s="64"/>
      <c r="U35" s="60"/>
    </row>
    <row r="36" spans="1:21" ht="12.75">
      <c r="A36" s="63"/>
      <c r="B36" s="15" t="s">
        <v>25</v>
      </c>
      <c r="C36" s="9"/>
      <c r="D36" s="9">
        <v>169334352.23</v>
      </c>
      <c r="E36" s="32"/>
      <c r="F36" s="19">
        <f>D36*340.75</f>
        <v>57700680522.3725</v>
      </c>
      <c r="G36" s="33"/>
      <c r="H36" s="9">
        <f>J36/340.75</f>
        <v>161220399.14600146</v>
      </c>
      <c r="I36" s="34"/>
      <c r="J36" s="19">
        <v>54935851009</v>
      </c>
      <c r="K36" s="71"/>
      <c r="L36" s="64"/>
      <c r="M36" s="64"/>
      <c r="N36" s="64"/>
      <c r="O36" s="64"/>
      <c r="P36" s="64"/>
      <c r="Q36" s="64"/>
      <c r="R36" s="64"/>
      <c r="S36" s="64"/>
      <c r="T36" s="64"/>
      <c r="U36" s="60"/>
    </row>
    <row r="37" spans="1:21" ht="12.75">
      <c r="A37" s="63"/>
      <c r="B37" s="15" t="s">
        <v>26</v>
      </c>
      <c r="C37" s="9"/>
      <c r="D37" s="9">
        <v>74850184.55</v>
      </c>
      <c r="E37" s="23"/>
      <c r="F37" s="19">
        <f>D37*340.75</f>
        <v>25505200385.4125</v>
      </c>
      <c r="G37" s="22"/>
      <c r="H37" s="9">
        <f>J37/340.75</f>
        <v>209211981.37637565</v>
      </c>
      <c r="I37" s="23"/>
      <c r="J37" s="19">
        <v>71288982654</v>
      </c>
      <c r="K37" s="49"/>
      <c r="L37" s="64"/>
      <c r="M37" s="64"/>
      <c r="N37" s="64"/>
      <c r="O37" s="64"/>
      <c r="P37" s="64"/>
      <c r="Q37" s="64"/>
      <c r="R37" s="64"/>
      <c r="S37" s="64"/>
      <c r="T37" s="64"/>
      <c r="U37" s="60"/>
    </row>
    <row r="38" spans="1:21" ht="12.75">
      <c r="A38" s="63"/>
      <c r="B38" s="15" t="s">
        <v>27</v>
      </c>
      <c r="C38" s="9"/>
      <c r="D38" s="24">
        <v>51912035.65</v>
      </c>
      <c r="E38" s="23"/>
      <c r="F38" s="25">
        <f>D38*340.75</f>
        <v>17689026147.7375</v>
      </c>
      <c r="G38" s="22"/>
      <c r="H38" s="24">
        <v>27748096.15</v>
      </c>
      <c r="I38" s="23"/>
      <c r="J38" s="25">
        <v>9455163765</v>
      </c>
      <c r="K38" s="72"/>
      <c r="L38" s="64"/>
      <c r="M38" s="64"/>
      <c r="N38" s="64"/>
      <c r="O38" s="64"/>
      <c r="P38" s="64"/>
      <c r="Q38" s="64"/>
      <c r="R38" s="64"/>
      <c r="S38" s="64"/>
      <c r="T38" s="64"/>
      <c r="U38" s="60"/>
    </row>
    <row r="39" spans="1:21" ht="13.5" thickBot="1">
      <c r="A39" s="63"/>
      <c r="B39" s="26" t="s">
        <v>59</v>
      </c>
      <c r="C39" s="9"/>
      <c r="D39" s="122">
        <f>SUM(D27:D38)</f>
        <v>551121430.1800001</v>
      </c>
      <c r="E39" s="23"/>
      <c r="F39" s="123">
        <v>187794627333</v>
      </c>
      <c r="G39" s="22"/>
      <c r="H39" s="116">
        <f>SUM(H27:H38)</f>
        <v>606830051.7479457</v>
      </c>
      <c r="I39" s="23"/>
      <c r="J39" s="117">
        <f>SUM(J27:J38)</f>
        <v>206777340135</v>
      </c>
      <c r="K39" s="72"/>
      <c r="L39" s="64"/>
      <c r="M39" s="64"/>
      <c r="N39" s="64"/>
      <c r="O39" s="64"/>
      <c r="P39" s="64"/>
      <c r="Q39" s="64"/>
      <c r="R39" s="64"/>
      <c r="S39" s="64"/>
      <c r="T39" s="64"/>
      <c r="U39" s="60"/>
    </row>
    <row r="40" spans="1:21" ht="14.25" thickBot="1" thickTop="1">
      <c r="A40" s="63"/>
      <c r="B40" s="26" t="s">
        <v>55</v>
      </c>
      <c r="C40" s="9"/>
      <c r="D40" s="124">
        <v>392548425.43</v>
      </c>
      <c r="E40" s="23"/>
      <c r="F40" s="126">
        <f>D40*340.75</f>
        <v>133760875965.2725</v>
      </c>
      <c r="G40" s="23"/>
      <c r="H40" s="116">
        <f>J40/340.75</f>
        <v>381001226.99633163</v>
      </c>
      <c r="I40" s="23"/>
      <c r="J40" s="117">
        <v>129826168099</v>
      </c>
      <c r="K40" s="71"/>
      <c r="L40" s="64"/>
      <c r="M40" s="64"/>
      <c r="N40" s="64"/>
      <c r="O40" s="64"/>
      <c r="P40" s="64"/>
      <c r="Q40" s="64"/>
      <c r="R40" s="64"/>
      <c r="S40" s="64"/>
      <c r="T40" s="64"/>
      <c r="U40" s="60"/>
    </row>
    <row r="41" spans="1:23" ht="13.5" thickTop="1">
      <c r="A41" s="6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60"/>
      <c r="W41" s="60"/>
    </row>
    <row r="42" spans="1:23" ht="12.75">
      <c r="A42" s="6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60"/>
      <c r="W42" s="60"/>
    </row>
    <row r="43" spans="1:23" ht="14.25">
      <c r="A43" s="62"/>
      <c r="B43" s="77" t="s">
        <v>28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60"/>
      <c r="W43" s="60"/>
    </row>
    <row r="44" spans="1:23" ht="12.75">
      <c r="A44" s="62"/>
      <c r="B44" s="78" t="s">
        <v>29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60"/>
      <c r="W44" s="60"/>
    </row>
    <row r="45" spans="1:23" ht="12.75">
      <c r="A45" s="62"/>
      <c r="B45" s="79" t="s">
        <v>62</v>
      </c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60"/>
      <c r="V45" s="60"/>
      <c r="W45" s="60"/>
    </row>
    <row r="46" spans="1:23" ht="12.75">
      <c r="A46" s="62"/>
      <c r="B46" s="79" t="s">
        <v>63</v>
      </c>
      <c r="C46" s="79"/>
      <c r="D46" s="79"/>
      <c r="E46" s="79"/>
      <c r="F46" s="79"/>
      <c r="G46" s="79"/>
      <c r="H46" s="79"/>
      <c r="I46" s="79"/>
      <c r="J46" s="79"/>
      <c r="K46" s="74"/>
      <c r="L46" s="75"/>
      <c r="M46" s="75"/>
      <c r="N46" s="75"/>
      <c r="O46" s="75"/>
      <c r="P46" s="75"/>
      <c r="Q46" s="75"/>
      <c r="R46" s="75"/>
      <c r="S46" s="75"/>
      <c r="T46" s="75"/>
      <c r="U46" s="60"/>
      <c r="V46" s="60"/>
      <c r="W46" s="60"/>
    </row>
    <row r="47" spans="1:23" ht="12.75">
      <c r="A47" s="62"/>
      <c r="B47" s="78" t="s">
        <v>30</v>
      </c>
      <c r="C47" s="79"/>
      <c r="D47" s="79"/>
      <c r="E47" s="79"/>
      <c r="F47" s="79"/>
      <c r="G47" s="79"/>
      <c r="H47" s="79"/>
      <c r="I47" s="79"/>
      <c r="J47" s="79"/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60"/>
      <c r="V47" s="60"/>
      <c r="W47" s="60"/>
    </row>
    <row r="48" spans="1:23" ht="12.75">
      <c r="A48" s="62"/>
      <c r="B48" s="78" t="s">
        <v>76</v>
      </c>
      <c r="C48" s="79"/>
      <c r="D48" s="79"/>
      <c r="E48" s="79"/>
      <c r="F48" s="79"/>
      <c r="G48" s="79"/>
      <c r="H48" s="79"/>
      <c r="I48" s="79"/>
      <c r="J48" s="79"/>
      <c r="K48" s="74"/>
      <c r="L48" s="80"/>
      <c r="M48" s="80"/>
      <c r="N48" s="80"/>
      <c r="O48" s="80"/>
      <c r="P48" s="80"/>
      <c r="Q48" s="80"/>
      <c r="R48" s="80"/>
      <c r="S48" s="80"/>
      <c r="T48" s="80"/>
      <c r="U48" s="60"/>
      <c r="V48" s="60"/>
      <c r="W48" s="60"/>
    </row>
    <row r="49" spans="1:23" ht="12.75">
      <c r="A49" s="62"/>
      <c r="B49" s="79" t="s">
        <v>77</v>
      </c>
      <c r="C49" s="79"/>
      <c r="D49" s="79"/>
      <c r="E49" s="79"/>
      <c r="F49" s="79"/>
      <c r="G49" s="79"/>
      <c r="H49" s="79"/>
      <c r="I49" s="79"/>
      <c r="J49" s="79"/>
      <c r="K49" s="74"/>
      <c r="L49" s="81"/>
      <c r="M49" s="81"/>
      <c r="N49" s="81"/>
      <c r="O49" s="81"/>
      <c r="P49" s="81"/>
      <c r="Q49" s="75"/>
      <c r="R49" s="75"/>
      <c r="S49" s="75"/>
      <c r="T49" s="75"/>
      <c r="U49" s="60"/>
      <c r="V49" s="60"/>
      <c r="W49" s="60"/>
    </row>
    <row r="50" spans="1:23" ht="12.75">
      <c r="A50" s="62"/>
      <c r="B50" s="78" t="s">
        <v>78</v>
      </c>
      <c r="C50" s="79"/>
      <c r="D50" s="79"/>
      <c r="E50" s="79"/>
      <c r="F50" s="79"/>
      <c r="G50" s="79"/>
      <c r="H50" s="79"/>
      <c r="I50" s="79"/>
      <c r="J50" s="79"/>
      <c r="K50" s="74"/>
      <c r="L50" s="82"/>
      <c r="M50" s="83" t="s">
        <v>0</v>
      </c>
      <c r="N50" s="83"/>
      <c r="O50" s="83"/>
      <c r="P50" s="83"/>
      <c r="Q50" s="75"/>
      <c r="R50" s="75"/>
      <c r="S50" s="83"/>
      <c r="T50" s="83"/>
      <c r="U50" s="60"/>
      <c r="V50" s="60"/>
      <c r="W50" s="60"/>
    </row>
    <row r="51" spans="1:23" ht="12.75">
      <c r="A51" s="62"/>
      <c r="B51" s="84" t="s">
        <v>31</v>
      </c>
      <c r="C51" s="79"/>
      <c r="D51" s="79"/>
      <c r="E51" s="79"/>
      <c r="F51" s="79"/>
      <c r="G51" s="79"/>
      <c r="H51" s="79"/>
      <c r="I51" s="79"/>
      <c r="J51" s="79"/>
      <c r="K51" s="74"/>
      <c r="L51" s="81"/>
      <c r="M51" s="81"/>
      <c r="N51" s="81"/>
      <c r="O51" s="81"/>
      <c r="P51" s="81"/>
      <c r="Q51" s="75"/>
      <c r="R51" s="81"/>
      <c r="S51" s="81"/>
      <c r="T51" s="81"/>
      <c r="U51" s="60"/>
      <c r="V51" s="60"/>
      <c r="W51" s="60"/>
    </row>
    <row r="52" spans="1:20" ht="12.75">
      <c r="A52" s="62"/>
      <c r="B52" s="74" t="s">
        <v>79</v>
      </c>
      <c r="C52" s="79"/>
      <c r="D52" s="79"/>
      <c r="E52" s="79"/>
      <c r="F52" s="79"/>
      <c r="G52" s="79"/>
      <c r="H52" s="79"/>
      <c r="I52" s="79"/>
      <c r="J52" s="79"/>
      <c r="K52" s="74"/>
      <c r="L52" s="81"/>
      <c r="M52" s="81"/>
      <c r="N52" s="81"/>
      <c r="O52" s="81"/>
      <c r="P52" s="81"/>
      <c r="Q52" s="75"/>
      <c r="R52" s="81"/>
      <c r="S52" s="81"/>
      <c r="T52" s="81"/>
    </row>
    <row r="53" spans="1:20" ht="12.75">
      <c r="A53" s="62"/>
      <c r="B53" s="79" t="s">
        <v>80</v>
      </c>
      <c r="C53" s="79"/>
      <c r="D53" s="79"/>
      <c r="E53" s="79"/>
      <c r="F53" s="79"/>
      <c r="G53" s="79"/>
      <c r="H53" s="79"/>
      <c r="I53" s="79"/>
      <c r="J53" s="79"/>
      <c r="K53" s="74"/>
      <c r="L53" s="81"/>
      <c r="M53" s="81"/>
      <c r="N53" s="81"/>
      <c r="O53" s="81"/>
      <c r="P53" s="81"/>
      <c r="Q53" s="75"/>
      <c r="R53" s="81"/>
      <c r="S53" s="81"/>
      <c r="T53" s="81"/>
    </row>
    <row r="54" spans="1:20" ht="12.75">
      <c r="A54" s="62"/>
      <c r="B54" s="85" t="s">
        <v>81</v>
      </c>
      <c r="C54" s="79"/>
      <c r="D54" s="79"/>
      <c r="E54" s="79"/>
      <c r="F54" s="79"/>
      <c r="G54" s="79"/>
      <c r="H54" s="79"/>
      <c r="I54" s="79"/>
      <c r="J54" s="79"/>
      <c r="K54" s="74"/>
      <c r="L54" s="81"/>
      <c r="M54" s="81"/>
      <c r="N54" s="81"/>
      <c r="O54" s="81"/>
      <c r="P54" s="81"/>
      <c r="Q54" s="75"/>
      <c r="R54" s="81"/>
      <c r="S54" s="81"/>
      <c r="T54" s="81"/>
    </row>
    <row r="55" spans="1:20" ht="12.75">
      <c r="A55" s="62"/>
      <c r="B55" s="85" t="s">
        <v>67</v>
      </c>
      <c r="C55" s="79"/>
      <c r="D55" s="79"/>
      <c r="E55" s="79"/>
      <c r="F55" s="79"/>
      <c r="G55" s="79"/>
      <c r="H55" s="79"/>
      <c r="I55" s="79"/>
      <c r="J55" s="79"/>
      <c r="K55" s="74"/>
      <c r="L55" s="81"/>
      <c r="M55" s="81"/>
      <c r="N55" s="81"/>
      <c r="O55" s="81"/>
      <c r="P55" s="81"/>
      <c r="Q55" s="75"/>
      <c r="R55" s="81"/>
      <c r="S55" s="81"/>
      <c r="T55" s="81"/>
    </row>
    <row r="56" spans="1:20" ht="12.75">
      <c r="A56" s="62"/>
      <c r="B56" s="85"/>
      <c r="C56" s="79"/>
      <c r="D56" s="79"/>
      <c r="E56" s="79"/>
      <c r="F56" s="79"/>
      <c r="G56" s="79"/>
      <c r="H56" s="79"/>
      <c r="I56" s="79"/>
      <c r="J56" s="79"/>
      <c r="K56" s="74"/>
      <c r="L56" s="81"/>
      <c r="M56" s="81"/>
      <c r="N56" s="81"/>
      <c r="O56" s="81"/>
      <c r="P56" s="81"/>
      <c r="Q56" s="75"/>
      <c r="R56" s="81"/>
      <c r="S56" s="81"/>
      <c r="T56" s="81"/>
    </row>
    <row r="57" spans="1:20" ht="12.75">
      <c r="A57" s="62"/>
      <c r="B57" s="79"/>
      <c r="C57" s="79"/>
      <c r="D57" s="79"/>
      <c r="E57" s="79"/>
      <c r="F57" s="79"/>
      <c r="G57" s="79"/>
      <c r="H57" s="79"/>
      <c r="I57" s="79"/>
      <c r="J57" s="79"/>
      <c r="K57" s="74"/>
      <c r="L57" s="81"/>
      <c r="M57" s="81"/>
      <c r="N57" s="81"/>
      <c r="O57" s="81"/>
      <c r="P57" s="81"/>
      <c r="Q57" s="75"/>
      <c r="R57" s="81"/>
      <c r="S57" s="81"/>
      <c r="T57" s="81"/>
    </row>
    <row r="58" spans="1:20" ht="15.75">
      <c r="A58" s="63"/>
      <c r="B58" s="135" t="s">
        <v>68</v>
      </c>
      <c r="C58" s="135"/>
      <c r="D58" s="135"/>
      <c r="E58" s="135"/>
      <c r="F58" s="135"/>
      <c r="G58" s="135"/>
      <c r="H58" s="86"/>
      <c r="I58" s="86"/>
      <c r="J58" s="86"/>
      <c r="K58" s="86"/>
      <c r="L58" s="81"/>
      <c r="M58" s="81"/>
      <c r="N58" s="81"/>
      <c r="O58" s="81"/>
      <c r="P58" s="81"/>
      <c r="Q58" s="75"/>
      <c r="R58" s="81"/>
      <c r="S58" s="81"/>
      <c r="T58" s="81"/>
    </row>
    <row r="59" spans="1:20" ht="12.75">
      <c r="A59" s="63"/>
      <c r="B59" s="87"/>
      <c r="C59" s="87"/>
      <c r="D59" s="87"/>
      <c r="E59" s="87"/>
      <c r="F59" s="87"/>
      <c r="G59" s="87"/>
      <c r="H59" s="87"/>
      <c r="I59" s="87"/>
      <c r="J59" s="87"/>
      <c r="K59" s="74"/>
      <c r="L59" s="81"/>
      <c r="M59" s="81"/>
      <c r="N59" s="81"/>
      <c r="O59" s="81"/>
      <c r="P59" s="81"/>
      <c r="Q59" s="75"/>
      <c r="R59" s="81"/>
      <c r="S59" s="81"/>
      <c r="T59" s="81"/>
    </row>
    <row r="60" spans="1:20" ht="12.75">
      <c r="A60" s="63"/>
      <c r="B60" s="88"/>
      <c r="C60" s="132" t="s">
        <v>69</v>
      </c>
      <c r="D60" s="133"/>
      <c r="E60" s="132" t="s">
        <v>70</v>
      </c>
      <c r="F60" s="133"/>
      <c r="G60" s="89"/>
      <c r="H60" s="89"/>
      <c r="I60" s="74"/>
      <c r="J60" s="74"/>
      <c r="K60" s="74"/>
      <c r="L60" s="81"/>
      <c r="M60" s="81"/>
      <c r="N60" s="81"/>
      <c r="O60" s="81"/>
      <c r="P60" s="81"/>
      <c r="Q60" s="75"/>
      <c r="R60" s="81"/>
      <c r="S60" s="81"/>
      <c r="T60" s="81"/>
    </row>
    <row r="61" spans="1:20" ht="12.75">
      <c r="A61" s="63"/>
      <c r="B61" s="90"/>
      <c r="C61" s="91"/>
      <c r="D61" s="92"/>
      <c r="E61" s="93"/>
      <c r="F61" s="94"/>
      <c r="G61" s="89"/>
      <c r="H61" s="89"/>
      <c r="I61" s="74"/>
      <c r="J61" s="74"/>
      <c r="K61" s="74"/>
      <c r="L61" s="95"/>
      <c r="M61" s="80" t="s">
        <v>2</v>
      </c>
      <c r="N61" s="80"/>
      <c r="O61" s="80"/>
      <c r="P61" s="80"/>
      <c r="Q61" s="75"/>
      <c r="R61" s="75"/>
      <c r="S61" s="80"/>
      <c r="T61" s="80"/>
    </row>
    <row r="62" spans="1:20" ht="12.75">
      <c r="A62" s="63"/>
      <c r="B62" s="90"/>
      <c r="C62" s="96" t="s">
        <v>9</v>
      </c>
      <c r="D62" s="94" t="s">
        <v>32</v>
      </c>
      <c r="E62" s="96" t="s">
        <v>9</v>
      </c>
      <c r="F62" s="94" t="s">
        <v>32</v>
      </c>
      <c r="H62" s="87"/>
      <c r="I62" s="74"/>
      <c r="J62" s="74"/>
      <c r="K62" s="74"/>
      <c r="L62" s="82"/>
      <c r="M62" s="83" t="s">
        <v>3</v>
      </c>
      <c r="N62" s="83"/>
      <c r="O62" s="83"/>
      <c r="P62" s="83"/>
      <c r="Q62" s="75"/>
      <c r="R62" s="75"/>
      <c r="S62" s="83"/>
      <c r="T62" s="83"/>
    </row>
    <row r="63" spans="1:20" ht="12.75">
      <c r="A63" s="97"/>
      <c r="B63" s="98"/>
      <c r="C63" s="35"/>
      <c r="D63" s="99"/>
      <c r="E63" s="100"/>
      <c r="F63" s="101"/>
      <c r="H63" s="102"/>
      <c r="I63" s="103"/>
      <c r="J63" s="103"/>
      <c r="K63" s="103"/>
      <c r="L63" s="83"/>
      <c r="M63" s="81"/>
      <c r="N63" s="81"/>
      <c r="O63" s="81"/>
      <c r="P63" s="81"/>
      <c r="Q63" s="75"/>
      <c r="R63" s="75"/>
      <c r="S63" s="75"/>
      <c r="T63" s="75"/>
    </row>
    <row r="64" spans="1:20" ht="12.75">
      <c r="A64" s="97"/>
      <c r="B64" s="104" t="s">
        <v>33</v>
      </c>
      <c r="C64" s="17">
        <v>1508807748.27</v>
      </c>
      <c r="D64" s="36">
        <f>C64*340.75</f>
        <v>514126240223.0025</v>
      </c>
      <c r="E64" s="27">
        <f>568787021054/340.75</f>
        <v>1669220898.1775496</v>
      </c>
      <c r="F64" s="37">
        <v>568787021054</v>
      </c>
      <c r="H64" s="105"/>
      <c r="I64" s="79"/>
      <c r="J64" s="79"/>
      <c r="K64" s="79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12.75">
      <c r="A65" s="97"/>
      <c r="B65" s="104" t="s">
        <v>34</v>
      </c>
      <c r="C65" s="38">
        <v>1392941681.68</v>
      </c>
      <c r="D65" s="36">
        <f>C65*340.75</f>
        <v>474644878032.46</v>
      </c>
      <c r="E65" s="38">
        <f>506419644972/340.75</f>
        <v>1486191181.13573</v>
      </c>
      <c r="F65" s="39">
        <v>506419644972</v>
      </c>
      <c r="H65" s="106"/>
      <c r="I65" s="79"/>
      <c r="J65" s="79"/>
      <c r="K65" s="79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12.75">
      <c r="A66" s="97"/>
      <c r="B66" s="107" t="s">
        <v>35</v>
      </c>
      <c r="C66" s="40">
        <f>C64-C65</f>
        <v>115866066.58999991</v>
      </c>
      <c r="D66" s="41">
        <f>D64-D65</f>
        <v>39481362190.54248</v>
      </c>
      <c r="E66" s="40">
        <f>E64-E65</f>
        <v>183029717.04181957</v>
      </c>
      <c r="F66" s="42">
        <f>F64-F65</f>
        <v>62367376082</v>
      </c>
      <c r="H66" s="108"/>
      <c r="I66" s="109"/>
      <c r="J66" s="109"/>
      <c r="K66" s="109"/>
      <c r="L66" s="75"/>
      <c r="M66" s="75"/>
      <c r="N66" s="75"/>
      <c r="O66" s="75"/>
      <c r="P66" s="75"/>
      <c r="Q66" s="75"/>
      <c r="R66" s="75"/>
      <c r="S66" s="75"/>
      <c r="T66" s="75"/>
    </row>
    <row r="67" spans="1:20" ht="12.75">
      <c r="A67" s="97"/>
      <c r="B67" s="104" t="s">
        <v>71</v>
      </c>
      <c r="C67" s="27">
        <v>7431217.98</v>
      </c>
      <c r="D67" s="36">
        <f>C67*340.75</f>
        <v>2532187526.685</v>
      </c>
      <c r="E67" s="27">
        <f>2598544179/340.75</f>
        <v>7625955.037417461</v>
      </c>
      <c r="F67" s="37">
        <v>2598544179</v>
      </c>
      <c r="H67" s="105"/>
      <c r="I67" s="110"/>
      <c r="J67" s="110"/>
      <c r="K67" s="79"/>
      <c r="L67" s="75"/>
      <c r="M67" s="75"/>
      <c r="N67" s="75"/>
      <c r="O67" s="75"/>
      <c r="P67" s="75"/>
      <c r="Q67" s="75"/>
      <c r="R67" s="75"/>
      <c r="S67" s="75"/>
      <c r="T67" s="75"/>
    </row>
    <row r="68" spans="1:20" ht="12.75">
      <c r="A68" s="97"/>
      <c r="B68" s="104" t="s">
        <v>36</v>
      </c>
      <c r="C68" s="27">
        <v>17066770.45</v>
      </c>
      <c r="D68" s="36">
        <f>C68*340.75</f>
        <v>5815502030.8375</v>
      </c>
      <c r="E68" s="27">
        <f>5508708062/340.75</f>
        <v>16166421.31181218</v>
      </c>
      <c r="F68" s="37">
        <v>5508708062</v>
      </c>
      <c r="H68" s="105"/>
      <c r="I68" s="79"/>
      <c r="J68" s="79"/>
      <c r="K68" s="79"/>
      <c r="L68" s="75"/>
      <c r="M68" s="75"/>
      <c r="N68" s="75"/>
      <c r="O68" s="75"/>
      <c r="P68" s="75"/>
      <c r="Q68" s="75"/>
      <c r="R68" s="75"/>
      <c r="S68" s="75"/>
      <c r="T68" s="75"/>
    </row>
    <row r="69" spans="1:20" ht="12.75">
      <c r="A69" s="97"/>
      <c r="B69" s="104" t="s">
        <v>37</v>
      </c>
      <c r="C69" s="27">
        <v>11671006.38</v>
      </c>
      <c r="D69" s="36">
        <f>C69*340.75</f>
        <v>3976895423.985</v>
      </c>
      <c r="E69" s="27">
        <f>3534158370/340.75</f>
        <v>10371704.680851065</v>
      </c>
      <c r="F69" s="37">
        <v>3534158370</v>
      </c>
      <c r="H69" s="105"/>
      <c r="I69" s="79"/>
      <c r="J69" s="79"/>
      <c r="K69" s="79"/>
      <c r="L69" s="75"/>
      <c r="M69" s="75"/>
      <c r="N69" s="75"/>
      <c r="O69" s="75"/>
      <c r="P69" s="75"/>
      <c r="Q69" s="75"/>
      <c r="R69" s="75"/>
      <c r="S69" s="75"/>
      <c r="T69" s="75"/>
    </row>
    <row r="70" spans="1:20" ht="12.75">
      <c r="A70" s="97"/>
      <c r="B70" s="104" t="s">
        <v>38</v>
      </c>
      <c r="C70" s="38">
        <v>9792073.59</v>
      </c>
      <c r="D70" s="43">
        <f>C70*340.75</f>
        <v>3336649075.7925</v>
      </c>
      <c r="E70" s="38">
        <f>5354297367/340.75</f>
        <v>15713271.803374909</v>
      </c>
      <c r="F70" s="39">
        <v>5354297367</v>
      </c>
      <c r="H70" s="106"/>
      <c r="I70" s="79"/>
      <c r="J70" s="79"/>
      <c r="K70" s="79"/>
      <c r="L70" s="75"/>
      <c r="M70" s="75"/>
      <c r="N70" s="75"/>
      <c r="O70" s="75"/>
      <c r="P70" s="75"/>
      <c r="Q70" s="75"/>
      <c r="R70" s="75"/>
      <c r="S70" s="75"/>
      <c r="T70" s="75"/>
    </row>
    <row r="71" spans="1:20" ht="12.75">
      <c r="A71" s="97"/>
      <c r="B71" s="107" t="s">
        <v>39</v>
      </c>
      <c r="C71" s="40">
        <f>C66-C68-C69-C70+C67</f>
        <v>84767434.14999992</v>
      </c>
      <c r="D71" s="42">
        <f>D66-D68-D69-D70+D67</f>
        <v>28884503186.61248</v>
      </c>
      <c r="E71" s="40">
        <v>148404274.29</v>
      </c>
      <c r="F71" s="42">
        <f>F66-F68-F69-F70+F67</f>
        <v>50568756462</v>
      </c>
      <c r="H71" s="108"/>
      <c r="I71" s="79"/>
      <c r="J71" s="79"/>
      <c r="K71" s="79"/>
      <c r="L71" s="75"/>
      <c r="M71" s="75"/>
      <c r="N71" s="75"/>
      <c r="O71" s="75"/>
      <c r="P71" s="75"/>
      <c r="Q71" s="75"/>
      <c r="R71" s="75"/>
      <c r="S71" s="75"/>
      <c r="T71" s="75"/>
    </row>
    <row r="72" spans="1:20" ht="12.75">
      <c r="A72" s="97"/>
      <c r="B72" s="104" t="s">
        <v>72</v>
      </c>
      <c r="C72" s="27">
        <v>43575999.2</v>
      </c>
      <c r="D72" s="36">
        <f>C72*340.75</f>
        <v>14848521727.400002</v>
      </c>
      <c r="E72" s="27">
        <f>26193861732/340.75</f>
        <v>76871200.97432135</v>
      </c>
      <c r="F72" s="37">
        <v>26193861732</v>
      </c>
      <c r="H72" s="105"/>
      <c r="I72" s="79"/>
      <c r="J72" s="79"/>
      <c r="K72" s="79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12.75">
      <c r="A73" s="97"/>
      <c r="B73" s="104" t="s">
        <v>73</v>
      </c>
      <c r="C73" s="38">
        <v>33429060.08</v>
      </c>
      <c r="D73" s="43">
        <f>C73*340.75</f>
        <v>11390952222.26</v>
      </c>
      <c r="E73" s="38">
        <f>33609626012/340.75</f>
        <v>98634265.62582539</v>
      </c>
      <c r="F73" s="39">
        <v>33609626012</v>
      </c>
      <c r="H73" s="106"/>
      <c r="I73" s="79"/>
      <c r="J73" s="79"/>
      <c r="K73" s="79"/>
      <c r="L73" s="75"/>
      <c r="M73" s="75"/>
      <c r="N73" s="75"/>
      <c r="O73" s="75"/>
      <c r="P73" s="75"/>
      <c r="Q73" s="75"/>
      <c r="R73" s="75"/>
      <c r="S73" s="75"/>
      <c r="T73" s="75"/>
    </row>
    <row r="74" spans="1:20" ht="12.75">
      <c r="A74" s="97"/>
      <c r="B74" s="107" t="s">
        <v>74</v>
      </c>
      <c r="C74" s="40">
        <f>+C71+C72-C73</f>
        <v>94914373.26999992</v>
      </c>
      <c r="D74" s="41">
        <f>D71+D72-D73</f>
        <v>32342072691.75248</v>
      </c>
      <c r="E74" s="40">
        <v>126641209.63</v>
      </c>
      <c r="F74" s="42">
        <f>+F71+F72-F73</f>
        <v>43152992182</v>
      </c>
      <c r="H74" s="105"/>
      <c r="I74" s="111"/>
      <c r="J74" s="111"/>
      <c r="K74" s="111"/>
      <c r="L74" s="75"/>
      <c r="M74" s="75"/>
      <c r="N74" s="75"/>
      <c r="O74" s="75"/>
      <c r="P74" s="75"/>
      <c r="Q74" s="75"/>
      <c r="R74" s="75"/>
      <c r="S74" s="75"/>
      <c r="T74" s="75"/>
    </row>
    <row r="75" spans="1:20" ht="12.75">
      <c r="A75" s="97"/>
      <c r="B75" s="102"/>
      <c r="H75" s="108"/>
      <c r="I75" s="109"/>
      <c r="J75" s="109"/>
      <c r="K75" s="109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12.75">
      <c r="A76" s="97"/>
      <c r="B76" s="97"/>
      <c r="C76" s="74"/>
      <c r="D76" s="74"/>
      <c r="E76" s="74"/>
      <c r="F76" s="74"/>
      <c r="G76" s="74"/>
      <c r="H76" s="74"/>
      <c r="I76" s="110"/>
      <c r="J76" s="110"/>
      <c r="K76" s="74"/>
      <c r="L76" s="75"/>
      <c r="M76" s="75"/>
      <c r="N76" s="75"/>
      <c r="O76" s="75"/>
      <c r="P76" s="75"/>
      <c r="Q76" s="75"/>
      <c r="R76" s="75"/>
      <c r="S76" s="75"/>
      <c r="T76" s="75"/>
    </row>
    <row r="77" spans="1:20" ht="12.75">
      <c r="A77" s="97"/>
      <c r="B77" s="97"/>
      <c r="C77" s="74"/>
      <c r="D77" s="74"/>
      <c r="E77" s="105"/>
      <c r="F77" s="105"/>
      <c r="G77" s="74"/>
      <c r="H77" s="74"/>
      <c r="I77" s="74"/>
      <c r="J77" s="74"/>
      <c r="K77" s="74"/>
      <c r="L77" s="75"/>
      <c r="M77" s="75"/>
      <c r="N77" s="75"/>
      <c r="O77" s="75"/>
      <c r="P77" s="75"/>
      <c r="Q77" s="75"/>
      <c r="R77" s="75"/>
      <c r="S77" s="75"/>
      <c r="T77" s="75"/>
    </row>
    <row r="78" spans="1:20" ht="12.75">
      <c r="A78" s="97"/>
      <c r="B78" s="97"/>
      <c r="C78" s="74"/>
      <c r="D78" s="136" t="s">
        <v>84</v>
      </c>
      <c r="E78" s="74"/>
      <c r="F78" s="74"/>
      <c r="G78" s="74"/>
      <c r="H78" s="74"/>
      <c r="I78" s="74"/>
      <c r="J78" s="74"/>
      <c r="K78" s="74"/>
      <c r="L78" s="75"/>
      <c r="M78" s="75"/>
      <c r="N78" s="75"/>
      <c r="O78" s="75"/>
      <c r="P78" s="75"/>
      <c r="Q78" s="75"/>
      <c r="R78" s="75"/>
      <c r="S78" s="75"/>
      <c r="T78" s="75"/>
    </row>
    <row r="79" spans="1:21" ht="12.75">
      <c r="A79" s="63"/>
      <c r="B79" s="103"/>
      <c r="C79" s="103"/>
      <c r="D79" s="103"/>
      <c r="E79" s="103"/>
      <c r="F79" s="103"/>
      <c r="G79" s="103"/>
      <c r="H79" s="103"/>
      <c r="I79" s="74"/>
      <c r="J79" s="74"/>
      <c r="K79" s="74"/>
      <c r="L79" s="75"/>
      <c r="M79" s="75"/>
      <c r="N79" s="75"/>
      <c r="O79" s="75"/>
      <c r="P79" s="75"/>
      <c r="Q79" s="75"/>
      <c r="R79" s="75"/>
      <c r="S79" s="75"/>
      <c r="T79" s="75"/>
      <c r="U79" s="80"/>
    </row>
    <row r="80" spans="1:20" ht="12.75">
      <c r="A80" s="112"/>
      <c r="B80" s="79"/>
      <c r="C80" s="79"/>
      <c r="D80" s="79"/>
      <c r="E80" s="79"/>
      <c r="F80" s="79"/>
      <c r="G80" s="79"/>
      <c r="H80" s="79"/>
      <c r="I80" s="74"/>
      <c r="J80" s="74"/>
      <c r="K80" s="74"/>
      <c r="L80" s="75"/>
      <c r="M80" s="75"/>
      <c r="N80" s="75"/>
      <c r="O80" s="75"/>
      <c r="P80" s="75"/>
      <c r="Q80" s="75"/>
      <c r="R80" s="75"/>
      <c r="S80" s="75"/>
      <c r="T80" s="75"/>
    </row>
    <row r="81" spans="1:20" ht="12.75">
      <c r="A81" s="112"/>
      <c r="B81" s="79"/>
      <c r="C81" s="79"/>
      <c r="E81" s="79"/>
      <c r="F81" s="79"/>
      <c r="G81" s="79"/>
      <c r="H81" s="79"/>
      <c r="I81" s="74"/>
      <c r="J81" s="74"/>
      <c r="K81" s="74"/>
      <c r="L81" s="75"/>
      <c r="M81" s="75"/>
      <c r="N81" s="75"/>
      <c r="O81" s="75"/>
      <c r="P81" s="75"/>
      <c r="Q81" s="75"/>
      <c r="R81" s="75"/>
      <c r="S81" s="75"/>
      <c r="T81" s="75"/>
    </row>
    <row r="82" spans="2:21" ht="12.75">
      <c r="B82" s="110" t="s">
        <v>40</v>
      </c>
      <c r="C82" s="74"/>
      <c r="D82" s="109" t="s">
        <v>41</v>
      </c>
      <c r="F82" s="109"/>
      <c r="G82" s="110" t="s">
        <v>42</v>
      </c>
      <c r="H82" s="109"/>
      <c r="J82" s="110"/>
      <c r="K82" s="113"/>
      <c r="L82" s="75"/>
      <c r="M82" s="75"/>
      <c r="N82" s="75"/>
      <c r="O82" s="75"/>
      <c r="P82" s="75"/>
      <c r="Q82" s="75"/>
      <c r="R82" s="75"/>
      <c r="S82" s="75"/>
      <c r="T82" s="75"/>
      <c r="U82" s="83"/>
    </row>
    <row r="83" spans="2:21" ht="12.75">
      <c r="B83" s="103" t="s">
        <v>43</v>
      </c>
      <c r="C83" s="109"/>
      <c r="D83" s="111" t="s">
        <v>1</v>
      </c>
      <c r="F83" s="79"/>
      <c r="G83" s="103" t="s">
        <v>44</v>
      </c>
      <c r="H83" s="79"/>
      <c r="J83" s="74"/>
      <c r="K83" s="113"/>
      <c r="L83" s="75"/>
      <c r="M83" s="75"/>
      <c r="N83" s="75"/>
      <c r="O83" s="75"/>
      <c r="P83" s="75"/>
      <c r="Q83" s="75"/>
      <c r="R83" s="75"/>
      <c r="S83" s="75"/>
      <c r="T83" s="75"/>
      <c r="U83" s="114"/>
    </row>
    <row r="84" spans="2:21" ht="12.75">
      <c r="B84" s="110" t="s">
        <v>45</v>
      </c>
      <c r="C84" s="79"/>
      <c r="D84" s="109" t="s">
        <v>46</v>
      </c>
      <c r="F84" s="79"/>
      <c r="G84" s="110" t="s">
        <v>47</v>
      </c>
      <c r="H84" s="79"/>
      <c r="J84" s="74"/>
      <c r="K84" s="113"/>
      <c r="L84" s="75"/>
      <c r="M84" s="75"/>
      <c r="N84" s="75"/>
      <c r="O84" s="75"/>
      <c r="P84" s="75"/>
      <c r="Q84" s="75"/>
      <c r="R84" s="75"/>
      <c r="S84" s="75"/>
      <c r="T84" s="75"/>
      <c r="U84" s="114"/>
    </row>
    <row r="85" spans="2:21" ht="12.75">
      <c r="B85" s="109"/>
      <c r="C85" s="79"/>
      <c r="D85" s="110" t="s">
        <v>4</v>
      </c>
      <c r="F85" s="79"/>
      <c r="G85" s="79"/>
      <c r="H85" s="79"/>
      <c r="I85" s="74"/>
      <c r="J85" s="74"/>
      <c r="K85" s="113"/>
      <c r="L85" s="75"/>
      <c r="M85" s="75"/>
      <c r="N85" s="75"/>
      <c r="O85" s="75"/>
      <c r="P85" s="75"/>
      <c r="Q85" s="75"/>
      <c r="R85" s="75"/>
      <c r="S85" s="75"/>
      <c r="T85" s="75"/>
      <c r="U85" s="114"/>
    </row>
    <row r="86" spans="2:21" ht="12.75">
      <c r="B86" s="109"/>
      <c r="C86" s="79"/>
      <c r="D86" s="79"/>
      <c r="E86" s="79"/>
      <c r="F86" s="79"/>
      <c r="G86" s="79"/>
      <c r="H86" s="79"/>
      <c r="I86" s="74"/>
      <c r="J86" s="74"/>
      <c r="K86" s="113"/>
      <c r="L86" s="75"/>
      <c r="M86" s="75"/>
      <c r="N86" s="75"/>
      <c r="O86" s="75"/>
      <c r="P86" s="75"/>
      <c r="Q86" s="75"/>
      <c r="R86" s="75"/>
      <c r="S86" s="75"/>
      <c r="T86" s="75"/>
      <c r="U86" s="114"/>
    </row>
    <row r="87" spans="2:21" ht="12.75">
      <c r="B87" s="109"/>
      <c r="C87" s="79"/>
      <c r="D87" s="79"/>
      <c r="E87" s="79"/>
      <c r="F87" s="79"/>
      <c r="G87" s="79"/>
      <c r="H87" s="79"/>
      <c r="I87" s="74"/>
      <c r="J87" s="74"/>
      <c r="K87" s="113"/>
      <c r="L87" s="75"/>
      <c r="M87" s="75"/>
      <c r="N87" s="75"/>
      <c r="O87" s="75"/>
      <c r="P87" s="75"/>
      <c r="Q87" s="75"/>
      <c r="R87" s="75"/>
      <c r="S87" s="75"/>
      <c r="T87" s="75"/>
      <c r="U87" s="114"/>
    </row>
    <row r="88" spans="2:21" ht="12.75">
      <c r="B88" s="109"/>
      <c r="C88" s="79"/>
      <c r="D88" s="79"/>
      <c r="E88" s="79"/>
      <c r="F88" s="79"/>
      <c r="G88" s="79"/>
      <c r="H88" s="79"/>
      <c r="I88" s="74"/>
      <c r="J88" s="74"/>
      <c r="K88" s="113"/>
      <c r="L88" s="75"/>
      <c r="M88" s="75"/>
      <c r="N88" s="75"/>
      <c r="O88" s="75"/>
      <c r="P88" s="75"/>
      <c r="Q88" s="75"/>
      <c r="R88" s="75"/>
      <c r="S88" s="75"/>
      <c r="T88" s="75"/>
      <c r="U88" s="114"/>
    </row>
    <row r="89" spans="3:21" ht="12.75">
      <c r="C89" s="74"/>
      <c r="D89" s="111"/>
      <c r="F89" s="111"/>
      <c r="G89" s="111"/>
      <c r="H89" s="111"/>
      <c r="J89" s="103"/>
      <c r="K89" s="113"/>
      <c r="L89" s="75"/>
      <c r="M89" s="75"/>
      <c r="N89" s="75"/>
      <c r="O89" s="75"/>
      <c r="P89" s="75"/>
      <c r="Q89" s="75"/>
      <c r="R89" s="75"/>
      <c r="S89" s="75"/>
      <c r="T89" s="75"/>
      <c r="U89" s="80"/>
    </row>
    <row r="90" spans="3:21" ht="12.75">
      <c r="C90" s="74"/>
      <c r="D90" s="109"/>
      <c r="F90" s="109"/>
      <c r="G90" s="109"/>
      <c r="H90" s="109"/>
      <c r="J90" s="110"/>
      <c r="K90" s="113"/>
      <c r="L90" s="75"/>
      <c r="M90" s="75"/>
      <c r="N90" s="75"/>
      <c r="O90" s="75"/>
      <c r="P90" s="75"/>
      <c r="Q90" s="75"/>
      <c r="R90" s="75"/>
      <c r="S90" s="75"/>
      <c r="T90" s="75"/>
      <c r="U90" s="83"/>
    </row>
    <row r="91" spans="1:20" ht="12.75">
      <c r="A91" s="82"/>
      <c r="B91" s="109"/>
      <c r="C91" s="74"/>
      <c r="D91" s="110"/>
      <c r="F91" s="110"/>
      <c r="G91" s="110"/>
      <c r="H91" s="110"/>
      <c r="I91" s="74"/>
      <c r="J91" s="74"/>
      <c r="K91" s="74"/>
      <c r="L91" s="75"/>
      <c r="M91" s="75"/>
      <c r="N91" s="75"/>
      <c r="O91" s="75"/>
      <c r="P91" s="75"/>
      <c r="Q91" s="75"/>
      <c r="R91" s="75"/>
      <c r="S91" s="75"/>
      <c r="T91" s="75"/>
    </row>
    <row r="92" spans="1:20" ht="12.75">
      <c r="A92" s="6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75"/>
      <c r="N92" s="75"/>
      <c r="O92" s="75"/>
      <c r="P92" s="75"/>
      <c r="Q92" s="75"/>
      <c r="R92" s="75"/>
      <c r="S92" s="75"/>
      <c r="T92" s="75"/>
    </row>
    <row r="93" spans="1:20" ht="12.75">
      <c r="A93" s="6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75"/>
      <c r="N93" s="75"/>
      <c r="O93" s="75"/>
      <c r="P93" s="75"/>
      <c r="Q93" s="75"/>
      <c r="R93" s="75"/>
      <c r="S93" s="75"/>
      <c r="T93" s="75"/>
    </row>
    <row r="94" spans="1:20" ht="12.75">
      <c r="A94" s="6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5"/>
      <c r="M94" s="75"/>
      <c r="N94" s="75"/>
      <c r="O94" s="75"/>
      <c r="P94" s="75"/>
      <c r="Q94" s="75"/>
      <c r="R94" s="75"/>
      <c r="S94" s="75"/>
      <c r="T94" s="75"/>
    </row>
    <row r="95" spans="1:20" ht="12.75">
      <c r="A95" s="6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5"/>
      <c r="M95" s="75"/>
      <c r="N95" s="75"/>
      <c r="O95" s="75"/>
      <c r="P95" s="75"/>
      <c r="Q95" s="75"/>
      <c r="R95" s="75"/>
      <c r="S95" s="75"/>
      <c r="T95" s="75"/>
    </row>
    <row r="96" spans="1:20" ht="12.75">
      <c r="A96" s="6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75"/>
      <c r="N96" s="75"/>
      <c r="O96" s="75"/>
      <c r="P96" s="75"/>
      <c r="Q96" s="75"/>
      <c r="R96" s="75"/>
      <c r="S96" s="75"/>
      <c r="T96" s="75"/>
    </row>
    <row r="97" spans="1:20" ht="12.75">
      <c r="A97" s="6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5"/>
      <c r="M97" s="75"/>
      <c r="N97" s="75"/>
      <c r="O97" s="75"/>
      <c r="P97" s="75"/>
      <c r="Q97" s="75"/>
      <c r="R97" s="75"/>
      <c r="S97" s="75"/>
      <c r="T97" s="75"/>
    </row>
    <row r="98" spans="1:20" ht="12.75">
      <c r="A98" s="6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75"/>
      <c r="N98" s="75"/>
      <c r="O98" s="75"/>
      <c r="P98" s="75"/>
      <c r="Q98" s="75"/>
      <c r="R98" s="75"/>
      <c r="S98" s="75"/>
      <c r="T98" s="75"/>
    </row>
    <row r="99" spans="1:20" ht="12.75">
      <c r="A99" s="6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.75">
      <c r="A100" s="6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 ht="12.75">
      <c r="A101" s="6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12.75">
      <c r="A102" s="6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1:20" ht="12.75">
      <c r="A103" s="6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5"/>
      <c r="M103" s="75"/>
      <c r="N103" s="75"/>
      <c r="O103" s="75"/>
      <c r="P103" s="75"/>
      <c r="Q103" s="75"/>
      <c r="R103" s="75"/>
      <c r="S103" s="75"/>
      <c r="T103" s="75"/>
    </row>
    <row r="104" spans="2:11" ht="12.75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2:11" ht="12.75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2:11" ht="12.75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2:11" ht="12.75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2:11" ht="12.75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2:11" ht="12.75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2:11" ht="12.75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2:11" ht="12.75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 ht="12.75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 ht="12.75"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 ht="12.75"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 ht="12.75"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 ht="12.75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 ht="12.75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 ht="12.75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 ht="12.75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 ht="12.75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 ht="12.75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 ht="12.75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 ht="12.75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 ht="12.75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 ht="12.75"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 ht="12.75"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 ht="12.75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 ht="12.75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 ht="12.75"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 ht="12.75"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 ht="12.75"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 ht="12.75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 ht="12.75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 ht="12.75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 ht="12.75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 ht="12.75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 ht="12.75"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 ht="12.75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 ht="12.75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 ht="12.75"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 ht="12.75"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 ht="12.75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 ht="12.75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 ht="12.75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 ht="12.75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 ht="12.75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 ht="12.75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 ht="12.75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 ht="12.75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 ht="12.75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 ht="12.75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 ht="12.75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 ht="12.75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 ht="12.75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 ht="12.75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 ht="12.75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 ht="12.7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 ht="12.75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 ht="12.75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 ht="12.75"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 ht="12.75"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 ht="12.75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 ht="12.75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 ht="12.75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 ht="12.75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 ht="12.75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 ht="12.75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 ht="12.75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 ht="12.75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 ht="12.75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 ht="12.75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 ht="12.7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 ht="12.7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 ht="12.7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 ht="12.7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 ht="12.7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 ht="12.7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 ht="12.7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 ht="12.75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 ht="12.75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 ht="12.7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 ht="12.75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 ht="12.7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 ht="12.75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 ht="12.75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 ht="12.7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 ht="12.75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 ht="12.7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 ht="12.75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 ht="12.7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 ht="12.7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 ht="12.75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 ht="12.75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 ht="12.75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 ht="12.75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 ht="12.75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 ht="12.75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 ht="12.75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 ht="12.75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 ht="12.75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 ht="12.75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 ht="12.75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 ht="12.7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 ht="12.7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 ht="12.7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 ht="12.75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 ht="12.75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 ht="12.75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 ht="12.75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 ht="12.75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 ht="12.75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 ht="12.75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 ht="12.75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 ht="12.75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 ht="12.75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 ht="12.75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 ht="12.75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 ht="12.75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 ht="12.75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 ht="12.75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 ht="12.75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 ht="12.75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 ht="12.75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 ht="12.75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 ht="12.75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 ht="12.75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 ht="12.75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 ht="12.75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 ht="12.75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 ht="12.75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 ht="12.75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 ht="12.75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 ht="12.75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 ht="12.75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 ht="12.75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 ht="12.75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 ht="12.75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 ht="12.75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 ht="12.75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 ht="12.75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 ht="12.75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</sheetData>
  <mergeCells count="9">
    <mergeCell ref="C11:F11"/>
    <mergeCell ref="G11:J11"/>
    <mergeCell ref="C13:D13"/>
    <mergeCell ref="C60:D60"/>
    <mergeCell ref="E60:F60"/>
    <mergeCell ref="E13:F13"/>
    <mergeCell ref="G13:H13"/>
    <mergeCell ref="I13:J13"/>
    <mergeCell ref="B58:G5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2"/>
  <sheetViews>
    <sheetView workbookViewId="0" topLeftCell="A1">
      <selection activeCell="A1" sqref="A1:IV16384"/>
    </sheetView>
  </sheetViews>
  <sheetFormatPr defaultColWidth="9.140625" defaultRowHeight="12.75"/>
  <cols>
    <col min="1" max="1" width="14.8515625" style="60" customWidth="1"/>
    <col min="2" max="2" width="54.28125" style="61" customWidth="1"/>
    <col min="3" max="10" width="17.140625" style="61" customWidth="1"/>
    <col min="11" max="11" width="15.57421875" style="61" customWidth="1"/>
    <col min="12" max="12" width="14.7109375" style="61" customWidth="1"/>
    <col min="13" max="13" width="45.421875" style="61" hidden="1" customWidth="1"/>
    <col min="14" max="14" width="14.421875" style="61" hidden="1" customWidth="1"/>
    <col min="15" max="15" width="13.7109375" style="61" hidden="1" customWidth="1"/>
    <col min="16" max="16" width="0" style="61" hidden="1" customWidth="1"/>
    <col min="17" max="17" width="0.13671875" style="61" hidden="1" customWidth="1"/>
    <col min="18" max="19" width="14.7109375" style="61" customWidth="1"/>
    <col min="20" max="20" width="14.00390625" style="61" customWidth="1"/>
    <col min="21" max="16384" width="9.140625" style="61" customWidth="1"/>
  </cols>
  <sheetData>
    <row r="1" spans="2:20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6.25">
      <c r="A4" s="62"/>
      <c r="C4" s="2"/>
      <c r="E4" s="115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62"/>
      <c r="C5" s="2"/>
      <c r="E5" s="2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12.75">
      <c r="A7" s="63"/>
      <c r="B7" s="64"/>
      <c r="C7" s="64"/>
      <c r="D7" s="64"/>
      <c r="E7" s="1" t="s">
        <v>50</v>
      </c>
      <c r="F7" s="1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2.75">
      <c r="A8" s="62"/>
      <c r="C8" s="1"/>
      <c r="D8" s="1"/>
      <c r="E8" s="5" t="s">
        <v>7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62"/>
      <c r="B10" s="1"/>
      <c r="C10" s="1"/>
      <c r="D10" s="1"/>
      <c r="E10" s="1"/>
      <c r="F10" s="1"/>
      <c r="G10" s="1"/>
      <c r="H10" s="1"/>
      <c r="I10" s="1"/>
      <c r="J10" s="1"/>
      <c r="K10" s="6"/>
      <c r="L10" s="7"/>
      <c r="M10" s="65"/>
      <c r="N10" s="65"/>
      <c r="O10" s="65"/>
      <c r="P10" s="65"/>
      <c r="Q10" s="65"/>
      <c r="R10" s="65"/>
      <c r="S10" s="65"/>
      <c r="T10" s="65"/>
    </row>
    <row r="11" spans="1:20" ht="12.75">
      <c r="A11" s="62"/>
      <c r="B11" s="66"/>
      <c r="C11" s="127" t="s">
        <v>51</v>
      </c>
      <c r="D11" s="128"/>
      <c r="E11" s="128"/>
      <c r="F11" s="129"/>
      <c r="G11" s="127" t="s">
        <v>52</v>
      </c>
      <c r="H11" s="128"/>
      <c r="I11" s="128"/>
      <c r="J11" s="129"/>
      <c r="K11" s="1"/>
      <c r="L11" s="48"/>
      <c r="M11" s="48"/>
      <c r="N11" s="67" t="e">
        <f>SUM(#REF!)</f>
        <v>#REF!</v>
      </c>
      <c r="O11" s="67"/>
      <c r="P11" s="67"/>
      <c r="Q11" s="67"/>
      <c r="R11" s="67"/>
      <c r="S11" s="67"/>
      <c r="T11" s="67"/>
    </row>
    <row r="12" spans="1:20" ht="12.75">
      <c r="A12" s="62"/>
      <c r="B12" s="68"/>
      <c r="C12" s="45"/>
      <c r="D12" s="5"/>
      <c r="E12" s="5"/>
      <c r="F12" s="46"/>
      <c r="G12" s="45"/>
      <c r="H12" s="5"/>
      <c r="I12" s="5"/>
      <c r="J12" s="46"/>
      <c r="K12" s="1"/>
      <c r="L12" s="48"/>
      <c r="M12" s="48"/>
      <c r="N12" s="67"/>
      <c r="O12" s="67"/>
      <c r="P12" s="67"/>
      <c r="Q12" s="67"/>
      <c r="R12" s="67"/>
      <c r="S12" s="67"/>
      <c r="T12" s="67"/>
    </row>
    <row r="13" spans="1:20" ht="12.75">
      <c r="A13" s="63"/>
      <c r="B13" s="69" t="s">
        <v>8</v>
      </c>
      <c r="C13" s="130" t="s">
        <v>9</v>
      </c>
      <c r="D13" s="131"/>
      <c r="E13" s="131" t="s">
        <v>10</v>
      </c>
      <c r="F13" s="134"/>
      <c r="G13" s="130" t="s">
        <v>9</v>
      </c>
      <c r="H13" s="131"/>
      <c r="I13" s="131" t="s">
        <v>10</v>
      </c>
      <c r="J13" s="134"/>
      <c r="K13" s="5"/>
      <c r="L13" s="48"/>
      <c r="M13" s="48"/>
      <c r="N13" s="67"/>
      <c r="O13" s="67"/>
      <c r="P13" s="67"/>
      <c r="Q13" s="67"/>
      <c r="R13" s="67"/>
      <c r="S13" s="70"/>
      <c r="T13" s="70"/>
    </row>
    <row r="14" spans="1:21" ht="12.75">
      <c r="A14" s="63"/>
      <c r="B14" s="15" t="s">
        <v>53</v>
      </c>
      <c r="C14" s="14">
        <v>7732922.09</v>
      </c>
      <c r="D14" s="47"/>
      <c r="E14" s="11">
        <f>C14*340.75</f>
        <v>2634993202.1675</v>
      </c>
      <c r="F14" s="12"/>
      <c r="G14" s="9">
        <f>I14/340.75</f>
        <v>6026180.859867939</v>
      </c>
      <c r="H14" s="9"/>
      <c r="I14" s="37">
        <v>2053421128</v>
      </c>
      <c r="J14" s="37"/>
      <c r="K14" s="71"/>
      <c r="L14" s="48"/>
      <c r="M14" s="48"/>
      <c r="N14" s="67"/>
      <c r="O14" s="67"/>
      <c r="P14" s="67"/>
      <c r="Q14" s="67"/>
      <c r="R14" s="67"/>
      <c r="S14" s="70"/>
      <c r="T14" s="70"/>
      <c r="U14" s="60"/>
    </row>
    <row r="15" spans="1:21" ht="12.75">
      <c r="A15" s="63"/>
      <c r="B15" s="15" t="s">
        <v>11</v>
      </c>
      <c r="C15" s="24">
        <v>3815124.26</v>
      </c>
      <c r="D15" s="17">
        <f>C14-C15</f>
        <v>3917797.83</v>
      </c>
      <c r="E15" s="18">
        <f>C15*340.75</f>
        <v>1300003591.595</v>
      </c>
      <c r="F15" s="19">
        <v>1334989610</v>
      </c>
      <c r="G15" s="24">
        <f>I15/340.75</f>
        <v>4900299.069699193</v>
      </c>
      <c r="H15" s="9">
        <f>G14-G15</f>
        <v>1125881.7901687454</v>
      </c>
      <c r="I15" s="39">
        <v>1669776908</v>
      </c>
      <c r="J15" s="37">
        <f>I14-I15</f>
        <v>383644220</v>
      </c>
      <c r="K15" s="71"/>
      <c r="L15" s="48"/>
      <c r="M15" s="48"/>
      <c r="N15" s="67"/>
      <c r="O15" s="67"/>
      <c r="P15" s="67"/>
      <c r="Q15" s="67"/>
      <c r="R15" s="67"/>
      <c r="S15" s="70"/>
      <c r="T15" s="70"/>
      <c r="U15" s="60"/>
    </row>
    <row r="16" spans="1:21" ht="12.75">
      <c r="A16" s="63"/>
      <c r="B16" s="15" t="s">
        <v>12</v>
      </c>
      <c r="C16" s="9">
        <v>388827345.15</v>
      </c>
      <c r="D16" s="9"/>
      <c r="E16" s="23">
        <f>C16*340.75</f>
        <v>132492917859.86249</v>
      </c>
      <c r="F16" s="19"/>
      <c r="G16" s="9">
        <f>I16/340.75</f>
        <v>352497881.8429934</v>
      </c>
      <c r="H16" s="9"/>
      <c r="I16" s="37">
        <v>120113653238</v>
      </c>
      <c r="J16" s="37"/>
      <c r="K16" s="71"/>
      <c r="L16" s="48"/>
      <c r="M16" s="48"/>
      <c r="N16" s="67"/>
      <c r="O16" s="67"/>
      <c r="P16" s="67"/>
      <c r="Q16" s="67"/>
      <c r="R16" s="67"/>
      <c r="S16" s="70"/>
      <c r="T16" s="70"/>
      <c r="U16" s="60"/>
    </row>
    <row r="17" spans="1:21" ht="12.75">
      <c r="A17" s="63"/>
      <c r="B17" s="15" t="s">
        <v>11</v>
      </c>
      <c r="C17" s="24">
        <v>176622929.65</v>
      </c>
      <c r="D17" s="9">
        <f>C16-C17</f>
        <v>212204415.49999997</v>
      </c>
      <c r="E17" s="21">
        <f>C17*340.75</f>
        <v>60184263278.2375</v>
      </c>
      <c r="F17" s="19">
        <f>E16-E17</f>
        <v>72308654581.62498</v>
      </c>
      <c r="G17" s="24">
        <f>I17/340.75</f>
        <v>152375628.69258988</v>
      </c>
      <c r="H17" s="9">
        <f>G16-G17</f>
        <v>200122253.1504035</v>
      </c>
      <c r="I17" s="39">
        <v>51921995477</v>
      </c>
      <c r="J17" s="37">
        <f>I16-I17</f>
        <v>68191657761</v>
      </c>
      <c r="K17" s="71"/>
      <c r="L17" s="48"/>
      <c r="M17" s="48"/>
      <c r="N17" s="67"/>
      <c r="O17" s="67"/>
      <c r="P17" s="67"/>
      <c r="Q17" s="67"/>
      <c r="R17" s="67"/>
      <c r="S17" s="70"/>
      <c r="T17" s="70"/>
      <c r="U17" s="60"/>
    </row>
    <row r="18" spans="1:21" ht="12.75">
      <c r="A18" s="63"/>
      <c r="B18" s="15" t="s">
        <v>13</v>
      </c>
      <c r="C18" s="9"/>
      <c r="D18" s="9">
        <v>18952600.9</v>
      </c>
      <c r="E18" s="23"/>
      <c r="F18" s="19">
        <f aca="true" t="shared" si="0" ref="F18:F23">D18*340.75</f>
        <v>6458098756.674999</v>
      </c>
      <c r="G18" s="9"/>
      <c r="H18" s="9">
        <f aca="true" t="shared" si="1" ref="H18:H23">J18/340.75</f>
        <v>70730767.62142333</v>
      </c>
      <c r="I18" s="37"/>
      <c r="J18" s="37">
        <v>24101509067</v>
      </c>
      <c r="K18" s="71"/>
      <c r="L18" s="48"/>
      <c r="M18" s="48"/>
      <c r="N18" s="67"/>
      <c r="O18" s="67"/>
      <c r="P18" s="67"/>
      <c r="Q18" s="67"/>
      <c r="R18" s="67"/>
      <c r="S18" s="70"/>
      <c r="T18" s="70"/>
      <c r="U18" s="60"/>
    </row>
    <row r="19" spans="1:21" ht="12.75">
      <c r="A19" s="63"/>
      <c r="B19" s="15" t="s">
        <v>14</v>
      </c>
      <c r="C19" s="9"/>
      <c r="D19" s="9">
        <v>113112842.43</v>
      </c>
      <c r="E19" s="23"/>
      <c r="F19" s="19">
        <f t="shared" si="0"/>
        <v>38543201058.0225</v>
      </c>
      <c r="G19" s="9"/>
      <c r="H19" s="9">
        <f t="shared" si="1"/>
        <v>126160725.8341893</v>
      </c>
      <c r="I19" s="37"/>
      <c r="J19" s="37">
        <v>42989267328</v>
      </c>
      <c r="K19" s="71"/>
      <c r="L19" s="48"/>
      <c r="M19" s="48"/>
      <c r="N19" s="67"/>
      <c r="O19" s="67"/>
      <c r="P19" s="67"/>
      <c r="Q19" s="67"/>
      <c r="R19" s="67"/>
      <c r="S19" s="70"/>
      <c r="T19" s="70"/>
      <c r="U19" s="60"/>
    </row>
    <row r="20" spans="1:21" ht="12.75">
      <c r="A20" s="63"/>
      <c r="B20" s="15" t="s">
        <v>54</v>
      </c>
      <c r="C20" s="9"/>
      <c r="D20" s="9">
        <v>122085140.3</v>
      </c>
      <c r="E20" s="23"/>
      <c r="F20" s="19">
        <f t="shared" si="0"/>
        <v>41600511557.225</v>
      </c>
      <c r="G20" s="9"/>
      <c r="H20" s="9">
        <f t="shared" si="1"/>
        <v>134508732.7190022</v>
      </c>
      <c r="I20" s="37"/>
      <c r="J20" s="37">
        <v>45833850674</v>
      </c>
      <c r="K20" s="71"/>
      <c r="L20" s="48"/>
      <c r="M20" s="48"/>
      <c r="N20" s="67"/>
      <c r="O20" s="67"/>
      <c r="P20" s="67"/>
      <c r="Q20" s="67"/>
      <c r="R20" s="67"/>
      <c r="S20" s="70"/>
      <c r="T20" s="70"/>
      <c r="U20" s="60"/>
    </row>
    <row r="21" spans="1:21" ht="12.75">
      <c r="A21" s="63"/>
      <c r="B21" s="15" t="s">
        <v>15</v>
      </c>
      <c r="C21" s="9"/>
      <c r="D21" s="9">
        <v>79591152.12</v>
      </c>
      <c r="E21" s="23"/>
      <c r="F21" s="19">
        <f t="shared" si="0"/>
        <v>27120685084.890003</v>
      </c>
      <c r="G21" s="9"/>
      <c r="H21" s="9">
        <f t="shared" si="1"/>
        <v>117708166.72340426</v>
      </c>
      <c r="I21" s="37"/>
      <c r="J21" s="37">
        <v>40109057811</v>
      </c>
      <c r="K21" s="71"/>
      <c r="L21" s="48"/>
      <c r="M21" s="48"/>
      <c r="N21" s="67">
        <v>67172121175</v>
      </c>
      <c r="O21" s="67"/>
      <c r="P21" s="67"/>
      <c r="Q21" s="67"/>
      <c r="R21" s="67"/>
      <c r="S21" s="70"/>
      <c r="T21" s="70"/>
      <c r="U21" s="60"/>
    </row>
    <row r="22" spans="1:21" ht="12.75">
      <c r="A22" s="63"/>
      <c r="B22" s="15" t="s">
        <v>16</v>
      </c>
      <c r="C22" s="9"/>
      <c r="D22" s="9">
        <v>62008429.23</v>
      </c>
      <c r="E22" s="23"/>
      <c r="F22" s="19">
        <f t="shared" si="0"/>
        <v>21129372260.122498</v>
      </c>
      <c r="G22" s="27"/>
      <c r="H22" s="9">
        <f t="shared" si="1"/>
        <v>8145806.429933969</v>
      </c>
      <c r="I22" s="29"/>
      <c r="J22" s="37">
        <v>2775683541</v>
      </c>
      <c r="K22" s="71"/>
      <c r="L22" s="64"/>
      <c r="M22" s="64"/>
      <c r="N22" s="64"/>
      <c r="O22" s="64"/>
      <c r="P22" s="64"/>
      <c r="Q22" s="64"/>
      <c r="R22" s="64"/>
      <c r="S22" s="64"/>
      <c r="T22" s="64"/>
      <c r="U22" s="60"/>
    </row>
    <row r="23" spans="1:21" ht="12.75">
      <c r="A23" s="63"/>
      <c r="B23" s="15" t="s">
        <v>17</v>
      </c>
      <c r="C23" s="9"/>
      <c r="D23" s="24">
        <v>15739472.42</v>
      </c>
      <c r="E23" s="23"/>
      <c r="F23" s="25">
        <f t="shared" si="0"/>
        <v>5363225227.115</v>
      </c>
      <c r="G23" s="27"/>
      <c r="H23" s="24">
        <f t="shared" si="1"/>
        <v>3464605.8752751285</v>
      </c>
      <c r="I23" s="29"/>
      <c r="J23" s="39">
        <v>1180564452</v>
      </c>
      <c r="K23" s="49"/>
      <c r="L23" s="64"/>
      <c r="M23" s="64"/>
      <c r="N23" s="64"/>
      <c r="O23" s="64"/>
      <c r="P23" s="64"/>
      <c r="Q23" s="64"/>
      <c r="R23" s="64"/>
      <c r="S23" s="64"/>
      <c r="T23" s="64"/>
      <c r="U23" s="60"/>
    </row>
    <row r="24" spans="1:21" ht="13.5" thickBot="1">
      <c r="A24" s="63"/>
      <c r="B24" s="26" t="s">
        <v>18</v>
      </c>
      <c r="C24" s="9"/>
      <c r="D24" s="116">
        <f>SUM(D15:D23)</f>
        <v>627611850.7299999</v>
      </c>
      <c r="E24" s="23"/>
      <c r="F24" s="117">
        <f>SUM(F15:F23)</f>
        <v>213858738135.675</v>
      </c>
      <c r="G24" s="27"/>
      <c r="H24" s="118">
        <f>SUM(H15:H23)</f>
        <v>661966940.1438005</v>
      </c>
      <c r="I24" s="29"/>
      <c r="J24" s="119">
        <f>SUM(J15:J23)</f>
        <v>225565234854</v>
      </c>
      <c r="K24" s="72"/>
      <c r="L24" s="64"/>
      <c r="M24" s="64"/>
      <c r="N24" s="64"/>
      <c r="O24" s="64"/>
      <c r="P24" s="64"/>
      <c r="Q24" s="64"/>
      <c r="R24" s="64"/>
      <c r="S24" s="64"/>
      <c r="T24" s="64"/>
      <c r="U24" s="60"/>
    </row>
    <row r="25" spans="1:21" ht="14.25" thickBot="1" thickTop="1">
      <c r="A25" s="63"/>
      <c r="B25" s="26" t="s">
        <v>55</v>
      </c>
      <c r="C25" s="9"/>
      <c r="D25" s="116">
        <v>436629372.46</v>
      </c>
      <c r="E25" s="23"/>
      <c r="F25" s="117">
        <f>D25*340.75</f>
        <v>148781458665.745</v>
      </c>
      <c r="G25" s="27"/>
      <c r="H25" s="118">
        <f>J25/340.75</f>
        <v>417606283.6713133</v>
      </c>
      <c r="I25" s="29"/>
      <c r="J25" s="119">
        <v>142299341161</v>
      </c>
      <c r="K25" s="71"/>
      <c r="L25" s="64"/>
      <c r="M25" s="64"/>
      <c r="N25" s="64"/>
      <c r="O25" s="64"/>
      <c r="P25" s="64"/>
      <c r="Q25" s="64"/>
      <c r="R25" s="64"/>
      <c r="S25" s="64"/>
      <c r="T25" s="64"/>
      <c r="U25" s="60"/>
    </row>
    <row r="26" spans="1:21" ht="13.5" thickTop="1">
      <c r="A26" s="63"/>
      <c r="B26" s="8" t="s">
        <v>19</v>
      </c>
      <c r="C26" s="9"/>
      <c r="D26" s="14"/>
      <c r="E26" s="23"/>
      <c r="F26" s="12"/>
      <c r="G26" s="27"/>
      <c r="H26" s="17"/>
      <c r="I26" s="29"/>
      <c r="J26" s="120"/>
      <c r="K26" s="71"/>
      <c r="L26" s="64"/>
      <c r="M26" s="64"/>
      <c r="N26" s="64"/>
      <c r="O26" s="64"/>
      <c r="P26" s="64"/>
      <c r="Q26" s="64"/>
      <c r="R26" s="64"/>
      <c r="S26" s="64"/>
      <c r="T26" s="64"/>
      <c r="U26" s="60"/>
    </row>
    <row r="27" spans="1:21" ht="12.75">
      <c r="A27" s="63"/>
      <c r="B27" s="15" t="s">
        <v>20</v>
      </c>
      <c r="C27" s="9"/>
      <c r="D27" s="9">
        <v>34347316.21</v>
      </c>
      <c r="E27" s="23"/>
      <c r="F27" s="19">
        <f>D27*340.75</f>
        <v>11703847998.5575</v>
      </c>
      <c r="G27" s="27"/>
      <c r="H27" s="27">
        <f>J27/340.75</f>
        <v>32799148.936170213</v>
      </c>
      <c r="I27" s="29"/>
      <c r="J27" s="37">
        <v>11176310000</v>
      </c>
      <c r="K27" s="71"/>
      <c r="L27" s="64"/>
      <c r="M27" s="64"/>
      <c r="N27" s="64"/>
      <c r="O27" s="64"/>
      <c r="P27" s="64"/>
      <c r="Q27" s="64"/>
      <c r="R27" s="64"/>
      <c r="S27" s="64"/>
      <c r="T27" s="64"/>
      <c r="U27" s="60"/>
    </row>
    <row r="28" spans="1:21" ht="12.75">
      <c r="A28" s="63"/>
      <c r="B28" s="15" t="s">
        <v>56</v>
      </c>
      <c r="C28" s="9"/>
      <c r="D28" s="9">
        <v>52788246.72</v>
      </c>
      <c r="E28" s="23"/>
      <c r="F28" s="19">
        <f>D28*340.75</f>
        <v>17987595069.84</v>
      </c>
      <c r="G28" s="27"/>
      <c r="H28" s="27">
        <f>J28/340.75</f>
        <v>0</v>
      </c>
      <c r="I28" s="29"/>
      <c r="J28" s="37">
        <v>0</v>
      </c>
      <c r="K28" s="71"/>
      <c r="L28" s="64"/>
      <c r="M28" s="64"/>
      <c r="N28" s="64"/>
      <c r="O28" s="64"/>
      <c r="P28" s="64"/>
      <c r="Q28" s="64"/>
      <c r="R28" s="64"/>
      <c r="S28" s="64"/>
      <c r="T28" s="64"/>
      <c r="U28" s="60"/>
    </row>
    <row r="29" spans="1:21" ht="12.75">
      <c r="A29" s="63"/>
      <c r="B29" s="15" t="s">
        <v>21</v>
      </c>
      <c r="C29" s="9"/>
      <c r="D29" s="9">
        <v>56572193.73</v>
      </c>
      <c r="E29" s="23"/>
      <c r="F29" s="19">
        <f>D29*340.75</f>
        <v>19276975013.497498</v>
      </c>
      <c r="G29" s="27"/>
      <c r="H29" s="27">
        <f>J29/340.75</f>
        <v>1251172.528246515</v>
      </c>
      <c r="I29" s="29"/>
      <c r="J29" s="37">
        <v>426337039</v>
      </c>
      <c r="K29" s="71"/>
      <c r="L29" s="65"/>
      <c r="M29" s="64"/>
      <c r="N29" s="64"/>
      <c r="O29" s="64"/>
      <c r="P29" s="64"/>
      <c r="Q29" s="64"/>
      <c r="R29" s="64"/>
      <c r="S29" s="64"/>
      <c r="T29" s="64"/>
      <c r="U29" s="60"/>
    </row>
    <row r="30" spans="1:21" ht="12.75">
      <c r="A30" s="63"/>
      <c r="B30" s="15" t="s">
        <v>22</v>
      </c>
      <c r="C30" s="9"/>
      <c r="D30" s="9">
        <v>0</v>
      </c>
      <c r="E30" s="23"/>
      <c r="F30" s="19">
        <v>0</v>
      </c>
      <c r="G30" s="27"/>
      <c r="H30" s="27">
        <f>J30/340.75</f>
        <v>28281051.7945708</v>
      </c>
      <c r="I30" s="29"/>
      <c r="J30" s="37">
        <f>17892127191-8255358792</f>
        <v>9636768399</v>
      </c>
      <c r="K30" s="71"/>
      <c r="L30" s="64"/>
      <c r="M30" s="64"/>
      <c r="N30" s="64"/>
      <c r="O30" s="64"/>
      <c r="P30" s="64"/>
      <c r="Q30" s="64"/>
      <c r="R30" s="64"/>
      <c r="S30" s="64"/>
      <c r="T30" s="64"/>
      <c r="U30" s="60"/>
    </row>
    <row r="31" spans="1:21" ht="12.75">
      <c r="A31" s="63"/>
      <c r="B31" s="73" t="s">
        <v>57</v>
      </c>
      <c r="C31" s="9"/>
      <c r="D31" s="9">
        <v>14622394.47</v>
      </c>
      <c r="E31" s="23"/>
      <c r="F31" s="19">
        <f>D31*340.75</f>
        <v>4982580915.6525</v>
      </c>
      <c r="G31" s="38"/>
      <c r="H31" s="27">
        <f>J31/340.75</f>
        <v>2627822.3976522377</v>
      </c>
      <c r="I31" s="39"/>
      <c r="J31" s="37">
        <f>1289315925-393885423-20</f>
        <v>895430482</v>
      </c>
      <c r="K31" s="71"/>
      <c r="L31" s="64"/>
      <c r="M31" s="64"/>
      <c r="N31" s="64"/>
      <c r="O31" s="64"/>
      <c r="P31" s="64"/>
      <c r="Q31" s="64"/>
      <c r="R31" s="64"/>
      <c r="S31" s="64"/>
      <c r="T31" s="64"/>
      <c r="U31" s="60"/>
    </row>
    <row r="32" spans="1:21" ht="12.75">
      <c r="A32" s="63"/>
      <c r="B32" s="15" t="s">
        <v>82</v>
      </c>
      <c r="C32" s="9">
        <v>101874666.25</v>
      </c>
      <c r="D32" s="27"/>
      <c r="E32" s="23">
        <f>C32*340.75</f>
        <v>34713792524.6875</v>
      </c>
      <c r="F32" s="19"/>
      <c r="G32" s="27">
        <f>I32/340.75</f>
        <v>129509370.49743213</v>
      </c>
      <c r="H32" s="27"/>
      <c r="I32" s="37">
        <v>44130317997</v>
      </c>
      <c r="J32" s="37"/>
      <c r="K32" s="71"/>
      <c r="L32" s="64"/>
      <c r="M32" s="64"/>
      <c r="N32" s="64"/>
      <c r="O32" s="64"/>
      <c r="P32" s="64"/>
      <c r="Q32" s="64"/>
      <c r="R32" s="64"/>
      <c r="S32" s="64"/>
      <c r="T32" s="64"/>
      <c r="U32" s="60"/>
    </row>
    <row r="33" spans="1:21" ht="12.75">
      <c r="A33" s="63"/>
      <c r="B33" s="15" t="s">
        <v>23</v>
      </c>
      <c r="C33" s="9">
        <v>234408.6</v>
      </c>
      <c r="D33" s="44"/>
      <c r="E33" s="23">
        <f>C33*340.75</f>
        <v>79874730.45</v>
      </c>
      <c r="F33" s="29"/>
      <c r="G33" s="27">
        <f>I33/340.75</f>
        <v>177327.40132061628</v>
      </c>
      <c r="H33" s="27"/>
      <c r="I33" s="37">
        <v>60424312</v>
      </c>
      <c r="J33" s="37"/>
      <c r="K33" s="71"/>
      <c r="L33" s="64"/>
      <c r="M33" s="64"/>
      <c r="N33" s="64"/>
      <c r="O33" s="64"/>
      <c r="P33" s="64"/>
      <c r="Q33" s="64"/>
      <c r="R33" s="64"/>
      <c r="S33" s="64"/>
      <c r="T33" s="64"/>
      <c r="U33" s="60"/>
    </row>
    <row r="34" spans="1:21" ht="12.75">
      <c r="A34" s="63"/>
      <c r="B34" s="15" t="s">
        <v>58</v>
      </c>
      <c r="C34" s="24">
        <v>0</v>
      </c>
      <c r="D34" s="9">
        <f>C32-C33-C34</f>
        <v>101640257.65</v>
      </c>
      <c r="E34" s="21">
        <f>C34*340.75</f>
        <v>0</v>
      </c>
      <c r="F34" s="19">
        <v>34633917795</v>
      </c>
      <c r="G34" s="38">
        <v>1047054.7</v>
      </c>
      <c r="H34" s="27">
        <f>G32-G33-G34</f>
        <v>128284988.3961115</v>
      </c>
      <c r="I34" s="39">
        <f>209945547+146838340</f>
        <v>356783887</v>
      </c>
      <c r="J34" s="37">
        <f>I32-I33-I34</f>
        <v>43713109798</v>
      </c>
      <c r="K34" s="71"/>
      <c r="L34" s="64"/>
      <c r="M34" s="64"/>
      <c r="N34" s="64"/>
      <c r="O34" s="64"/>
      <c r="P34" s="64"/>
      <c r="Q34" s="64"/>
      <c r="R34" s="64"/>
      <c r="S34" s="64"/>
      <c r="T34" s="64"/>
      <c r="U34" s="60"/>
    </row>
    <row r="35" spans="1:21" ht="12.75">
      <c r="A35" s="63"/>
      <c r="B35" s="15" t="s">
        <v>24</v>
      </c>
      <c r="C35" s="9"/>
      <c r="D35" s="9">
        <v>6749779.14</v>
      </c>
      <c r="E35" s="31"/>
      <c r="F35" s="19">
        <f>D35*340.75</f>
        <v>2299987241.955</v>
      </c>
      <c r="G35" s="27"/>
      <c r="H35" s="27">
        <f>J35/340.75</f>
        <v>21915553.59060895</v>
      </c>
      <c r="I35" s="29"/>
      <c r="J35" s="37">
        <v>7467724886</v>
      </c>
      <c r="K35" s="71"/>
      <c r="L35" s="64"/>
      <c r="M35" s="64"/>
      <c r="N35" s="64"/>
      <c r="O35" s="64"/>
      <c r="P35" s="64"/>
      <c r="Q35" s="64"/>
      <c r="R35" s="64"/>
      <c r="S35" s="64"/>
      <c r="T35" s="64"/>
      <c r="U35" s="60"/>
    </row>
    <row r="36" spans="1:21" ht="12.75">
      <c r="A36" s="63"/>
      <c r="B36" s="15" t="s">
        <v>25</v>
      </c>
      <c r="C36" s="9"/>
      <c r="D36" s="9">
        <v>185445858.06</v>
      </c>
      <c r="E36" s="34"/>
      <c r="F36" s="19">
        <f>D36*340.75</f>
        <v>63190676133.945</v>
      </c>
      <c r="G36" s="27"/>
      <c r="H36" s="27">
        <f>J36/340.75</f>
        <v>180439971.21056494</v>
      </c>
      <c r="I36" s="29"/>
      <c r="J36" s="37">
        <v>61484920190</v>
      </c>
      <c r="K36" s="71"/>
      <c r="L36" s="64"/>
      <c r="M36" s="64"/>
      <c r="N36" s="64"/>
      <c r="O36" s="64"/>
      <c r="P36" s="64"/>
      <c r="Q36" s="64"/>
      <c r="R36" s="64"/>
      <c r="S36" s="64"/>
      <c r="T36" s="64"/>
      <c r="U36" s="60"/>
    </row>
    <row r="37" spans="1:21" ht="12.75">
      <c r="A37" s="63"/>
      <c r="B37" s="15" t="s">
        <v>26</v>
      </c>
      <c r="C37" s="9"/>
      <c r="D37" s="9">
        <v>121870809.44</v>
      </c>
      <c r="E37" s="23"/>
      <c r="F37" s="19">
        <v>41527478316</v>
      </c>
      <c r="G37" s="27"/>
      <c r="H37" s="27">
        <v>237602966.61</v>
      </c>
      <c r="I37" s="29"/>
      <c r="J37" s="37">
        <f>112048122338-16000000000-15084911463</f>
        <v>80963210875</v>
      </c>
      <c r="K37" s="49"/>
      <c r="L37" s="64"/>
      <c r="M37" s="64"/>
      <c r="N37" s="64"/>
      <c r="O37" s="64"/>
      <c r="P37" s="64"/>
      <c r="Q37" s="64"/>
      <c r="R37" s="64"/>
      <c r="S37" s="64"/>
      <c r="T37" s="64"/>
      <c r="U37" s="60"/>
    </row>
    <row r="38" spans="1:21" ht="12.75">
      <c r="A38" s="63"/>
      <c r="B38" s="15" t="s">
        <v>27</v>
      </c>
      <c r="C38" s="9"/>
      <c r="D38" s="24">
        <v>53574995.31</v>
      </c>
      <c r="E38" s="23"/>
      <c r="F38" s="25">
        <v>18255679651</v>
      </c>
      <c r="G38" s="27"/>
      <c r="H38" s="38">
        <f>J38/340.75</f>
        <v>28764264.66617755</v>
      </c>
      <c r="I38" s="29"/>
      <c r="J38" s="39">
        <v>9801423185</v>
      </c>
      <c r="K38" s="72"/>
      <c r="L38" s="64"/>
      <c r="M38" s="64"/>
      <c r="N38" s="64"/>
      <c r="O38" s="64"/>
      <c r="P38" s="64"/>
      <c r="Q38" s="64"/>
      <c r="R38" s="64"/>
      <c r="S38" s="64"/>
      <c r="T38" s="64"/>
      <c r="U38" s="60"/>
    </row>
    <row r="39" spans="1:21" ht="13.5" thickBot="1">
      <c r="A39" s="63"/>
      <c r="B39" s="26" t="s">
        <v>59</v>
      </c>
      <c r="C39" s="9"/>
      <c r="D39" s="116">
        <f>SUM(D27:D38)</f>
        <v>627611850.73</v>
      </c>
      <c r="E39" s="23"/>
      <c r="F39" s="117">
        <v>213858738136</v>
      </c>
      <c r="G39" s="27"/>
      <c r="H39" s="118">
        <v>661966940.14</v>
      </c>
      <c r="I39" s="29"/>
      <c r="J39" s="119">
        <f>SUM(J27:J38)</f>
        <v>225565234854</v>
      </c>
      <c r="K39" s="72"/>
      <c r="L39" s="64"/>
      <c r="M39" s="64"/>
      <c r="N39" s="64"/>
      <c r="O39" s="64"/>
      <c r="P39" s="64"/>
      <c r="Q39" s="64"/>
      <c r="R39" s="64"/>
      <c r="S39" s="64"/>
      <c r="T39" s="64"/>
      <c r="U39" s="60"/>
    </row>
    <row r="40" spans="1:21" ht="14.25" thickBot="1" thickTop="1">
      <c r="A40" s="63"/>
      <c r="B40" s="26" t="s">
        <v>55</v>
      </c>
      <c r="C40" s="19"/>
      <c r="D40" s="121">
        <v>436629372.46</v>
      </c>
      <c r="E40" s="23"/>
      <c r="F40" s="117">
        <f>D40*340.75</f>
        <v>148781458665.745</v>
      </c>
      <c r="G40" s="27"/>
      <c r="H40" s="118">
        <f>J40/340.75</f>
        <v>417606283.6713133</v>
      </c>
      <c r="I40" s="29"/>
      <c r="J40" s="119">
        <v>142299341161</v>
      </c>
      <c r="K40" s="71"/>
      <c r="L40" s="64"/>
      <c r="M40" s="64"/>
      <c r="N40" s="64"/>
      <c r="O40" s="64"/>
      <c r="P40" s="64"/>
      <c r="Q40" s="64"/>
      <c r="R40" s="64"/>
      <c r="S40" s="64"/>
      <c r="T40" s="64"/>
      <c r="U40" s="60"/>
    </row>
    <row r="41" spans="1:23" ht="13.5" thickTop="1">
      <c r="A41" s="6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60"/>
      <c r="W41" s="60"/>
    </row>
    <row r="42" spans="1:23" ht="12.75">
      <c r="A42" s="6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60"/>
      <c r="W42" s="60"/>
    </row>
    <row r="43" spans="1:23" ht="14.25">
      <c r="A43" s="62"/>
      <c r="B43" s="77" t="s">
        <v>28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60"/>
      <c r="W43" s="60"/>
    </row>
    <row r="44" spans="1:23" ht="12.75">
      <c r="A44" s="62"/>
      <c r="B44" s="85" t="s">
        <v>60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60"/>
      <c r="W44" s="60"/>
    </row>
    <row r="45" spans="1:23" ht="12.75">
      <c r="A45" s="62"/>
      <c r="B45" s="79" t="s">
        <v>61</v>
      </c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60"/>
      <c r="V45" s="60"/>
      <c r="W45" s="60"/>
    </row>
    <row r="46" spans="1:23" ht="12.75">
      <c r="A46" s="62"/>
      <c r="B46" s="85" t="s">
        <v>48</v>
      </c>
      <c r="C46" s="79"/>
      <c r="D46" s="79"/>
      <c r="E46" s="79"/>
      <c r="F46" s="79"/>
      <c r="G46" s="79"/>
      <c r="H46" s="79"/>
      <c r="I46" s="79"/>
      <c r="J46" s="79"/>
      <c r="K46" s="74"/>
      <c r="L46" s="75"/>
      <c r="M46" s="75"/>
      <c r="N46" s="75"/>
      <c r="O46" s="75"/>
      <c r="P46" s="75"/>
      <c r="Q46" s="75"/>
      <c r="R46" s="75"/>
      <c r="S46" s="75"/>
      <c r="T46" s="75"/>
      <c r="U46" s="60"/>
      <c r="V46" s="60"/>
      <c r="W46" s="60"/>
    </row>
    <row r="47" spans="1:23" ht="12.75">
      <c r="A47" s="62"/>
      <c r="B47" s="79" t="s">
        <v>62</v>
      </c>
      <c r="C47" s="79"/>
      <c r="D47" s="79"/>
      <c r="E47" s="79"/>
      <c r="F47" s="79"/>
      <c r="G47" s="79"/>
      <c r="H47" s="79"/>
      <c r="I47" s="79"/>
      <c r="J47" s="79"/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60"/>
      <c r="V47" s="60"/>
      <c r="W47" s="60"/>
    </row>
    <row r="48" spans="1:23" ht="12.75">
      <c r="A48" s="62"/>
      <c r="B48" s="79" t="s">
        <v>63</v>
      </c>
      <c r="C48" s="79"/>
      <c r="D48" s="79"/>
      <c r="E48" s="79"/>
      <c r="F48" s="79"/>
      <c r="G48" s="79"/>
      <c r="H48" s="79"/>
      <c r="I48" s="79"/>
      <c r="J48" s="79"/>
      <c r="K48" s="74"/>
      <c r="L48" s="80"/>
      <c r="M48" s="80"/>
      <c r="N48" s="80"/>
      <c r="O48" s="80"/>
      <c r="P48" s="80"/>
      <c r="Q48" s="80"/>
      <c r="R48" s="80"/>
      <c r="S48" s="80"/>
      <c r="T48" s="80"/>
      <c r="U48" s="60"/>
      <c r="V48" s="60"/>
      <c r="W48" s="60"/>
    </row>
    <row r="49" spans="1:23" ht="12.75">
      <c r="A49" s="62"/>
      <c r="B49" s="78" t="s">
        <v>49</v>
      </c>
      <c r="C49" s="79"/>
      <c r="D49" s="79"/>
      <c r="E49" s="79"/>
      <c r="F49" s="79"/>
      <c r="G49" s="79"/>
      <c r="H49" s="79"/>
      <c r="I49" s="79"/>
      <c r="J49" s="79"/>
      <c r="K49" s="74"/>
      <c r="L49" s="81"/>
      <c r="M49" s="81"/>
      <c r="N49" s="81"/>
      <c r="O49" s="81"/>
      <c r="P49" s="81"/>
      <c r="Q49" s="75"/>
      <c r="R49" s="75"/>
      <c r="S49" s="75"/>
      <c r="T49" s="75"/>
      <c r="U49" s="60"/>
      <c r="V49" s="60"/>
      <c r="W49" s="60"/>
    </row>
    <row r="50" spans="1:23" ht="12.75">
      <c r="A50" s="62"/>
      <c r="B50" s="78" t="s">
        <v>83</v>
      </c>
      <c r="C50" s="79"/>
      <c r="D50" s="79"/>
      <c r="E50" s="79"/>
      <c r="F50" s="79"/>
      <c r="G50" s="79"/>
      <c r="H50" s="79"/>
      <c r="I50" s="79"/>
      <c r="J50" s="79"/>
      <c r="K50" s="74"/>
      <c r="L50" s="82"/>
      <c r="M50" s="83" t="s">
        <v>0</v>
      </c>
      <c r="N50" s="83"/>
      <c r="O50" s="83"/>
      <c r="P50" s="83"/>
      <c r="Q50" s="75"/>
      <c r="R50" s="75"/>
      <c r="S50" s="83"/>
      <c r="T50" s="83"/>
      <c r="U50" s="60"/>
      <c r="V50" s="60"/>
      <c r="W50" s="60"/>
    </row>
    <row r="51" spans="1:23" ht="12.75">
      <c r="A51" s="62"/>
      <c r="B51" s="79" t="s">
        <v>64</v>
      </c>
      <c r="C51" s="79"/>
      <c r="D51" s="79"/>
      <c r="E51" s="79"/>
      <c r="F51" s="79"/>
      <c r="G51" s="79"/>
      <c r="H51" s="79"/>
      <c r="I51" s="79"/>
      <c r="J51" s="79"/>
      <c r="K51" s="74"/>
      <c r="L51" s="81"/>
      <c r="M51" s="81"/>
      <c r="N51" s="81"/>
      <c r="O51" s="81"/>
      <c r="P51" s="81"/>
      <c r="Q51" s="75"/>
      <c r="R51" s="81"/>
      <c r="S51" s="81"/>
      <c r="T51" s="81"/>
      <c r="U51" s="60"/>
      <c r="V51" s="60"/>
      <c r="W51" s="60"/>
    </row>
    <row r="52" spans="1:20" ht="12.75">
      <c r="A52" s="62"/>
      <c r="B52" s="78" t="s">
        <v>65</v>
      </c>
      <c r="C52" s="79"/>
      <c r="D52" s="79"/>
      <c r="E52" s="79"/>
      <c r="F52" s="79"/>
      <c r="G52" s="79"/>
      <c r="H52" s="79"/>
      <c r="I52" s="79"/>
      <c r="J52" s="79"/>
      <c r="K52" s="74"/>
      <c r="L52" s="81"/>
      <c r="M52" s="81"/>
      <c r="N52" s="81"/>
      <c r="O52" s="81"/>
      <c r="P52" s="81"/>
      <c r="Q52" s="75"/>
      <c r="R52" s="81"/>
      <c r="S52" s="81"/>
      <c r="T52" s="81"/>
    </row>
    <row r="53" spans="1:20" ht="12.75">
      <c r="A53" s="62"/>
      <c r="B53" s="85" t="s">
        <v>66</v>
      </c>
      <c r="C53" s="79"/>
      <c r="D53" s="79"/>
      <c r="E53" s="79"/>
      <c r="F53" s="79"/>
      <c r="G53" s="79"/>
      <c r="H53" s="79"/>
      <c r="I53" s="79"/>
      <c r="J53" s="79"/>
      <c r="K53" s="74"/>
      <c r="L53" s="81"/>
      <c r="M53" s="81"/>
      <c r="N53" s="81"/>
      <c r="O53" s="81"/>
      <c r="P53" s="81"/>
      <c r="Q53" s="75"/>
      <c r="R53" s="81"/>
      <c r="S53" s="81"/>
      <c r="T53" s="81"/>
    </row>
    <row r="54" spans="1:20" ht="12.75">
      <c r="A54" s="62"/>
      <c r="B54" s="85" t="s">
        <v>67</v>
      </c>
      <c r="C54" s="79"/>
      <c r="D54" s="79"/>
      <c r="E54" s="79"/>
      <c r="F54" s="79"/>
      <c r="G54" s="79"/>
      <c r="H54" s="79"/>
      <c r="I54" s="79"/>
      <c r="J54" s="79"/>
      <c r="K54" s="74"/>
      <c r="L54" s="81"/>
      <c r="M54" s="81"/>
      <c r="N54" s="81"/>
      <c r="O54" s="81"/>
      <c r="P54" s="81"/>
      <c r="Q54" s="75"/>
      <c r="R54" s="81"/>
      <c r="S54" s="81"/>
      <c r="T54" s="81"/>
    </row>
    <row r="55" spans="1:20" ht="12.75">
      <c r="A55" s="62"/>
      <c r="B55" s="79"/>
      <c r="C55" s="79"/>
      <c r="D55" s="79"/>
      <c r="E55" s="79"/>
      <c r="F55" s="79"/>
      <c r="G55" s="79"/>
      <c r="H55" s="79"/>
      <c r="I55" s="79"/>
      <c r="J55" s="79"/>
      <c r="K55" s="74"/>
      <c r="L55" s="81"/>
      <c r="M55" s="81"/>
      <c r="N55" s="81"/>
      <c r="O55" s="81"/>
      <c r="P55" s="81"/>
      <c r="Q55" s="75"/>
      <c r="R55" s="81"/>
      <c r="S55" s="81"/>
      <c r="T55" s="81"/>
    </row>
    <row r="56" spans="1:20" ht="12.75">
      <c r="A56" s="62"/>
      <c r="B56" s="85"/>
      <c r="C56" s="79"/>
      <c r="D56" s="79"/>
      <c r="E56" s="79"/>
      <c r="F56" s="79"/>
      <c r="G56" s="79"/>
      <c r="H56" s="79"/>
      <c r="I56" s="79"/>
      <c r="J56" s="79"/>
      <c r="K56" s="74"/>
      <c r="L56" s="81"/>
      <c r="M56" s="81"/>
      <c r="N56" s="81"/>
      <c r="O56" s="81"/>
      <c r="P56" s="81"/>
      <c r="Q56" s="75"/>
      <c r="R56" s="81"/>
      <c r="S56" s="81"/>
      <c r="T56" s="81"/>
    </row>
    <row r="57" spans="1:20" ht="15.75">
      <c r="A57" s="63"/>
      <c r="B57" s="135" t="s">
        <v>68</v>
      </c>
      <c r="C57" s="135"/>
      <c r="D57" s="135"/>
      <c r="E57" s="135"/>
      <c r="F57" s="135"/>
      <c r="G57" s="135"/>
      <c r="H57" s="86"/>
      <c r="I57" s="86"/>
      <c r="J57" s="86"/>
      <c r="K57" s="86"/>
      <c r="L57" s="81"/>
      <c r="M57" s="81"/>
      <c r="N57" s="81"/>
      <c r="O57" s="81"/>
      <c r="P57" s="81"/>
      <c r="Q57" s="75"/>
      <c r="R57" s="81"/>
      <c r="S57" s="81"/>
      <c r="T57" s="81"/>
    </row>
    <row r="58" spans="1:20" ht="12.75">
      <c r="A58" s="63"/>
      <c r="B58" s="87"/>
      <c r="C58" s="87"/>
      <c r="D58" s="87"/>
      <c r="E58" s="87"/>
      <c r="F58" s="87"/>
      <c r="G58" s="87"/>
      <c r="H58" s="87"/>
      <c r="I58" s="87"/>
      <c r="J58" s="87"/>
      <c r="K58" s="74"/>
      <c r="L58" s="81"/>
      <c r="M58" s="81"/>
      <c r="N58" s="81"/>
      <c r="O58" s="81"/>
      <c r="P58" s="81"/>
      <c r="Q58" s="75"/>
      <c r="R58" s="81"/>
      <c r="S58" s="81"/>
      <c r="T58" s="81"/>
    </row>
    <row r="59" spans="1:20" ht="12.75">
      <c r="A59" s="63"/>
      <c r="B59" s="88"/>
      <c r="C59" s="132" t="s">
        <v>69</v>
      </c>
      <c r="D59" s="133"/>
      <c r="E59" s="132" t="s">
        <v>70</v>
      </c>
      <c r="F59" s="133"/>
      <c r="G59" s="89"/>
      <c r="H59" s="89"/>
      <c r="I59" s="74"/>
      <c r="J59" s="74"/>
      <c r="K59" s="74"/>
      <c r="L59" s="81"/>
      <c r="M59" s="81"/>
      <c r="N59" s="81"/>
      <c r="O59" s="81"/>
      <c r="P59" s="81"/>
      <c r="Q59" s="75"/>
      <c r="R59" s="81"/>
      <c r="S59" s="81"/>
      <c r="T59" s="81"/>
    </row>
    <row r="60" spans="1:20" ht="12.75">
      <c r="A60" s="63"/>
      <c r="B60" s="90"/>
      <c r="C60" s="91"/>
      <c r="D60" s="92"/>
      <c r="E60" s="93"/>
      <c r="F60" s="94"/>
      <c r="G60" s="89"/>
      <c r="H60" s="89"/>
      <c r="I60" s="74"/>
      <c r="J60" s="74"/>
      <c r="K60" s="74"/>
      <c r="L60" s="95"/>
      <c r="M60" s="80" t="s">
        <v>2</v>
      </c>
      <c r="N60" s="80"/>
      <c r="O60" s="80"/>
      <c r="P60" s="80"/>
      <c r="Q60" s="75"/>
      <c r="R60" s="75"/>
      <c r="S60" s="80"/>
      <c r="T60" s="80"/>
    </row>
    <row r="61" spans="1:20" ht="12.75">
      <c r="A61" s="63"/>
      <c r="B61" s="90"/>
      <c r="C61" s="96" t="s">
        <v>9</v>
      </c>
      <c r="D61" s="94" t="s">
        <v>32</v>
      </c>
      <c r="E61" s="96" t="s">
        <v>9</v>
      </c>
      <c r="F61" s="94" t="s">
        <v>32</v>
      </c>
      <c r="H61" s="87"/>
      <c r="I61" s="74"/>
      <c r="J61" s="74"/>
      <c r="K61" s="74"/>
      <c r="L61" s="82"/>
      <c r="M61" s="83" t="s">
        <v>3</v>
      </c>
      <c r="N61" s="83"/>
      <c r="O61" s="83"/>
      <c r="P61" s="83"/>
      <c r="Q61" s="75"/>
      <c r="R61" s="75"/>
      <c r="S61" s="83"/>
      <c r="T61" s="83"/>
    </row>
    <row r="62" spans="1:20" ht="12.75">
      <c r="A62" s="97"/>
      <c r="B62" s="98"/>
      <c r="C62" s="35"/>
      <c r="D62" s="99"/>
      <c r="E62" s="100"/>
      <c r="F62" s="101"/>
      <c r="H62" s="102"/>
      <c r="I62" s="103"/>
      <c r="J62" s="103"/>
      <c r="K62" s="103"/>
      <c r="L62" s="83"/>
      <c r="M62" s="81"/>
      <c r="N62" s="81"/>
      <c r="O62" s="81"/>
      <c r="P62" s="81"/>
      <c r="Q62" s="75"/>
      <c r="R62" s="75"/>
      <c r="S62" s="75"/>
      <c r="T62" s="75"/>
    </row>
    <row r="63" spans="1:20" ht="12.75">
      <c r="A63" s="97"/>
      <c r="B63" s="104" t="s">
        <v>33</v>
      </c>
      <c r="C63" s="17">
        <v>1790362478.25</v>
      </c>
      <c r="D63" s="37">
        <f>C63*340.75</f>
        <v>610066014463.6875</v>
      </c>
      <c r="E63" s="50">
        <v>1899813653.54</v>
      </c>
      <c r="F63" s="51">
        <v>647361502442</v>
      </c>
      <c r="H63" s="105"/>
      <c r="I63" s="79"/>
      <c r="J63" s="79"/>
      <c r="K63" s="79"/>
      <c r="L63" s="75"/>
      <c r="M63" s="75"/>
      <c r="N63" s="75"/>
      <c r="O63" s="75"/>
      <c r="P63" s="75"/>
      <c r="Q63" s="75"/>
      <c r="R63" s="75"/>
      <c r="S63" s="75"/>
      <c r="T63" s="75"/>
    </row>
    <row r="64" spans="1:20" ht="12.75">
      <c r="A64" s="97"/>
      <c r="B64" s="104" t="s">
        <v>34</v>
      </c>
      <c r="C64" s="52">
        <v>1634984441.1</v>
      </c>
      <c r="D64" s="37">
        <f>C64*340.75</f>
        <v>557120948304.825</v>
      </c>
      <c r="E64" s="53">
        <f>F64/340.75</f>
        <v>1684194153.6551723</v>
      </c>
      <c r="F64" s="54">
        <v>573889157858</v>
      </c>
      <c r="H64" s="106"/>
      <c r="I64" s="79"/>
      <c r="J64" s="79"/>
      <c r="K64" s="79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12.75">
      <c r="A65" s="97"/>
      <c r="B65" s="107" t="s">
        <v>35</v>
      </c>
      <c r="C65" s="55">
        <f>C63-C64</f>
        <v>155378037.1500001</v>
      </c>
      <c r="D65" s="42">
        <f>D63-D64</f>
        <v>52945066158.86255</v>
      </c>
      <c r="E65" s="56">
        <f>E63-E64</f>
        <v>215619499.8848276</v>
      </c>
      <c r="F65" s="57">
        <f>F63-F64</f>
        <v>73472344584</v>
      </c>
      <c r="H65" s="108"/>
      <c r="I65" s="109"/>
      <c r="J65" s="109"/>
      <c r="K65" s="109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12.75">
      <c r="A66" s="97"/>
      <c r="B66" s="104" t="s">
        <v>71</v>
      </c>
      <c r="C66" s="17">
        <v>10247476.3</v>
      </c>
      <c r="D66" s="37">
        <f>C66*340.75</f>
        <v>3491827549.2250004</v>
      </c>
      <c r="E66" s="50">
        <f>F66/340.75</f>
        <v>9003926.667644901</v>
      </c>
      <c r="F66" s="51">
        <v>3068088012</v>
      </c>
      <c r="H66" s="105"/>
      <c r="I66" s="110"/>
      <c r="J66" s="110"/>
      <c r="K66" s="79"/>
      <c r="L66" s="75"/>
      <c r="M66" s="75"/>
      <c r="N66" s="75"/>
      <c r="O66" s="75"/>
      <c r="P66" s="75"/>
      <c r="Q66" s="75"/>
      <c r="R66" s="75"/>
      <c r="S66" s="75"/>
      <c r="T66" s="75"/>
    </row>
    <row r="67" spans="1:20" ht="12.75">
      <c r="A67" s="97"/>
      <c r="B67" s="104" t="s">
        <v>36</v>
      </c>
      <c r="C67" s="17">
        <v>22318957.85</v>
      </c>
      <c r="D67" s="37">
        <f>C67*340.75</f>
        <v>7605184887.387501</v>
      </c>
      <c r="E67" s="50">
        <f>F67/340.75</f>
        <v>20537184.501834188</v>
      </c>
      <c r="F67" s="51">
        <v>6998045619</v>
      </c>
      <c r="H67" s="105"/>
      <c r="I67" s="79"/>
      <c r="J67" s="79"/>
      <c r="K67" s="79"/>
      <c r="L67" s="75"/>
      <c r="M67" s="75"/>
      <c r="N67" s="75"/>
      <c r="O67" s="75"/>
      <c r="P67" s="75"/>
      <c r="Q67" s="75"/>
      <c r="R67" s="75"/>
      <c r="S67" s="75"/>
      <c r="T67" s="75"/>
    </row>
    <row r="68" spans="1:20" ht="12.75">
      <c r="A68" s="97"/>
      <c r="B68" s="104" t="s">
        <v>37</v>
      </c>
      <c r="C68" s="17">
        <v>39706707.22</v>
      </c>
      <c r="D68" s="37">
        <f>C68*340.75</f>
        <v>13530060485.215</v>
      </c>
      <c r="E68" s="50">
        <f>F68/340.75</f>
        <v>33497657.349963315</v>
      </c>
      <c r="F68" s="51">
        <v>11414326742</v>
      </c>
      <c r="H68" s="105"/>
      <c r="I68" s="79"/>
      <c r="J68" s="79"/>
      <c r="K68" s="79"/>
      <c r="L68" s="75"/>
      <c r="M68" s="75"/>
      <c r="N68" s="75"/>
      <c r="O68" s="75"/>
      <c r="P68" s="75"/>
      <c r="Q68" s="75"/>
      <c r="R68" s="75"/>
      <c r="S68" s="75"/>
      <c r="T68" s="75"/>
    </row>
    <row r="69" spans="1:20" ht="12.75">
      <c r="A69" s="97"/>
      <c r="B69" s="104" t="s">
        <v>38</v>
      </c>
      <c r="C69" s="52">
        <v>12099591.79</v>
      </c>
      <c r="D69" s="39">
        <f>C69*340.75</f>
        <v>4122935902.4424996</v>
      </c>
      <c r="E69" s="50">
        <f>F69/340.75</f>
        <v>18643008.58107117</v>
      </c>
      <c r="F69" s="54">
        <v>6352605174</v>
      </c>
      <c r="H69" s="106"/>
      <c r="I69" s="79"/>
      <c r="J69" s="79"/>
      <c r="K69" s="79"/>
      <c r="L69" s="75"/>
      <c r="M69" s="75"/>
      <c r="N69" s="75"/>
      <c r="O69" s="75"/>
      <c r="P69" s="75"/>
      <c r="Q69" s="75"/>
      <c r="R69" s="75"/>
      <c r="S69" s="75"/>
      <c r="T69" s="75"/>
    </row>
    <row r="70" spans="1:20" ht="12.75">
      <c r="A70" s="97"/>
      <c r="B70" s="107" t="s">
        <v>39</v>
      </c>
      <c r="C70" s="55">
        <f>C65+C66-C67-C68-C69</f>
        <v>91500256.59000012</v>
      </c>
      <c r="D70" s="42">
        <v>31178712434</v>
      </c>
      <c r="E70" s="58">
        <f>E65+E66-E67-E68-E69</f>
        <v>151945576.11960384</v>
      </c>
      <c r="F70" s="59">
        <f>F65+F66-F67-F68-F69</f>
        <v>51775455061</v>
      </c>
      <c r="H70" s="108"/>
      <c r="I70" s="79"/>
      <c r="J70" s="79"/>
      <c r="K70" s="79"/>
      <c r="L70" s="75"/>
      <c r="M70" s="75"/>
      <c r="N70" s="75"/>
      <c r="O70" s="75"/>
      <c r="P70" s="75"/>
      <c r="Q70" s="75"/>
      <c r="R70" s="75"/>
      <c r="S70" s="75"/>
      <c r="T70" s="75"/>
    </row>
    <row r="71" spans="1:20" ht="12.75">
      <c r="A71" s="97"/>
      <c r="B71" s="104" t="s">
        <v>72</v>
      </c>
      <c r="C71" s="17">
        <v>44443086.83</v>
      </c>
      <c r="D71" s="37">
        <f>C71*340.75</f>
        <v>15143981837.3225</v>
      </c>
      <c r="E71" s="50">
        <f>F71/340.75</f>
        <v>79647852.17314747</v>
      </c>
      <c r="F71" s="51">
        <v>27140005628</v>
      </c>
      <c r="H71" s="105"/>
      <c r="I71" s="79"/>
      <c r="J71" s="79"/>
      <c r="K71" s="79"/>
      <c r="L71" s="75"/>
      <c r="M71" s="75"/>
      <c r="N71" s="75"/>
      <c r="O71" s="75"/>
      <c r="P71" s="75"/>
      <c r="Q71" s="75"/>
      <c r="R71" s="75"/>
      <c r="S71" s="75"/>
      <c r="T71" s="75"/>
    </row>
    <row r="72" spans="1:20" ht="12.75">
      <c r="A72" s="97"/>
      <c r="B72" s="104" t="s">
        <v>73</v>
      </c>
      <c r="C72" s="52">
        <v>34068677.17</v>
      </c>
      <c r="D72" s="39">
        <f>C72*340.75</f>
        <v>11608901745.6775</v>
      </c>
      <c r="E72" s="53">
        <f>F72/340.75</f>
        <v>102084057.79016875</v>
      </c>
      <c r="F72" s="51">
        <v>34785142692</v>
      </c>
      <c r="H72" s="106"/>
      <c r="I72" s="79"/>
      <c r="J72" s="79"/>
      <c r="K72" s="79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12.75">
      <c r="A73" s="97"/>
      <c r="B73" s="107" t="s">
        <v>74</v>
      </c>
      <c r="C73" s="40">
        <f>C70+C71-C72</f>
        <v>101874666.25000013</v>
      </c>
      <c r="D73" s="42">
        <v>34713792525</v>
      </c>
      <c r="E73" s="56">
        <f>E70+E71-E72</f>
        <v>129509370.50258256</v>
      </c>
      <c r="F73" s="57">
        <f>F70+F71-F72</f>
        <v>44130317997</v>
      </c>
      <c r="H73" s="105"/>
      <c r="I73" s="111"/>
      <c r="J73" s="111"/>
      <c r="K73" s="111"/>
      <c r="L73" s="75"/>
      <c r="M73" s="75"/>
      <c r="N73" s="75"/>
      <c r="O73" s="75"/>
      <c r="P73" s="75"/>
      <c r="Q73" s="75"/>
      <c r="R73" s="75"/>
      <c r="S73" s="75"/>
      <c r="T73" s="75"/>
    </row>
    <row r="74" spans="1:20" ht="12.75">
      <c r="A74" s="97"/>
      <c r="B74" s="102"/>
      <c r="H74" s="108"/>
      <c r="I74" s="109"/>
      <c r="J74" s="109"/>
      <c r="K74" s="109"/>
      <c r="L74" s="75"/>
      <c r="M74" s="75"/>
      <c r="N74" s="75"/>
      <c r="O74" s="75"/>
      <c r="P74" s="75"/>
      <c r="Q74" s="75"/>
      <c r="R74" s="75"/>
      <c r="S74" s="75"/>
      <c r="T74" s="75"/>
    </row>
    <row r="75" spans="1:20" ht="12.75">
      <c r="A75" s="97"/>
      <c r="B75" s="97"/>
      <c r="C75" s="74"/>
      <c r="D75" s="74"/>
      <c r="E75" s="74"/>
      <c r="F75" s="74"/>
      <c r="G75" s="74"/>
      <c r="H75" s="74"/>
      <c r="I75" s="110"/>
      <c r="J75" s="110"/>
      <c r="K75" s="74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12.75">
      <c r="A76" s="97"/>
      <c r="B76" s="97"/>
      <c r="C76" s="74"/>
      <c r="D76" s="74"/>
      <c r="E76" s="105"/>
      <c r="F76" s="105"/>
      <c r="G76" s="74"/>
      <c r="H76" s="74"/>
      <c r="I76" s="74"/>
      <c r="J76" s="74"/>
      <c r="K76" s="74"/>
      <c r="L76" s="75"/>
      <c r="M76" s="75"/>
      <c r="N76" s="75"/>
      <c r="O76" s="75"/>
      <c r="P76" s="75"/>
      <c r="Q76" s="75"/>
      <c r="R76" s="75"/>
      <c r="S76" s="75"/>
      <c r="T76" s="75"/>
    </row>
    <row r="77" spans="1:20" ht="12.75">
      <c r="A77" s="97"/>
      <c r="B77" s="97"/>
      <c r="C77" s="74"/>
      <c r="D77" s="136" t="s">
        <v>84</v>
      </c>
      <c r="E77" s="74"/>
      <c r="F77" s="74"/>
      <c r="G77" s="74"/>
      <c r="H77" s="74"/>
      <c r="I77" s="74"/>
      <c r="J77" s="74"/>
      <c r="K77" s="74"/>
      <c r="L77" s="75"/>
      <c r="M77" s="75"/>
      <c r="N77" s="75"/>
      <c r="O77" s="75"/>
      <c r="P77" s="75"/>
      <c r="Q77" s="75"/>
      <c r="R77" s="75"/>
      <c r="S77" s="75"/>
      <c r="T77" s="75"/>
    </row>
    <row r="78" spans="1:21" ht="12.75">
      <c r="A78" s="63"/>
      <c r="B78" s="103"/>
      <c r="C78" s="103"/>
      <c r="D78" s="103"/>
      <c r="E78" s="103"/>
      <c r="F78" s="103"/>
      <c r="G78" s="103"/>
      <c r="H78" s="103"/>
      <c r="I78" s="74"/>
      <c r="J78" s="74"/>
      <c r="K78" s="74"/>
      <c r="L78" s="75"/>
      <c r="M78" s="75"/>
      <c r="N78" s="75"/>
      <c r="O78" s="75"/>
      <c r="P78" s="75"/>
      <c r="Q78" s="75"/>
      <c r="R78" s="75"/>
      <c r="S78" s="75"/>
      <c r="T78" s="75"/>
      <c r="U78" s="80"/>
    </row>
    <row r="79" spans="1:20" ht="12.75">
      <c r="A79" s="112"/>
      <c r="B79" s="79"/>
      <c r="C79" s="79"/>
      <c r="D79" s="79"/>
      <c r="E79" s="79"/>
      <c r="F79" s="79"/>
      <c r="G79" s="79"/>
      <c r="H79" s="79"/>
      <c r="I79" s="74"/>
      <c r="J79" s="74"/>
      <c r="K79" s="74"/>
      <c r="L79" s="75"/>
      <c r="M79" s="75"/>
      <c r="N79" s="75"/>
      <c r="O79" s="75"/>
      <c r="P79" s="75"/>
      <c r="Q79" s="75"/>
      <c r="R79" s="75"/>
      <c r="S79" s="75"/>
      <c r="T79" s="75"/>
    </row>
    <row r="80" spans="1:20" ht="12.75">
      <c r="A80" s="112"/>
      <c r="B80" s="79"/>
      <c r="C80" s="79"/>
      <c r="E80" s="79"/>
      <c r="F80" s="79"/>
      <c r="G80" s="79"/>
      <c r="H80" s="79"/>
      <c r="I80" s="74"/>
      <c r="J80" s="74"/>
      <c r="K80" s="74"/>
      <c r="L80" s="75"/>
      <c r="M80" s="75"/>
      <c r="N80" s="75"/>
      <c r="O80" s="75"/>
      <c r="P80" s="75"/>
      <c r="Q80" s="75"/>
      <c r="R80" s="75"/>
      <c r="S80" s="75"/>
      <c r="T80" s="75"/>
    </row>
    <row r="81" spans="2:21" ht="12.75">
      <c r="B81" s="110" t="s">
        <v>40</v>
      </c>
      <c r="C81" s="74"/>
      <c r="D81" s="109" t="s">
        <v>41</v>
      </c>
      <c r="F81" s="109"/>
      <c r="G81" s="110" t="s">
        <v>42</v>
      </c>
      <c r="H81" s="109"/>
      <c r="J81" s="110"/>
      <c r="K81" s="113"/>
      <c r="L81" s="75"/>
      <c r="M81" s="75"/>
      <c r="N81" s="75"/>
      <c r="O81" s="75"/>
      <c r="P81" s="75"/>
      <c r="Q81" s="75"/>
      <c r="R81" s="75"/>
      <c r="S81" s="75"/>
      <c r="T81" s="75"/>
      <c r="U81" s="83"/>
    </row>
    <row r="82" spans="2:21" ht="12.75">
      <c r="B82" s="103" t="s">
        <v>43</v>
      </c>
      <c r="C82" s="109"/>
      <c r="D82" s="111" t="s">
        <v>1</v>
      </c>
      <c r="F82" s="79"/>
      <c r="G82" s="103" t="s">
        <v>44</v>
      </c>
      <c r="H82" s="79"/>
      <c r="J82" s="74"/>
      <c r="K82" s="113"/>
      <c r="L82" s="75"/>
      <c r="M82" s="75"/>
      <c r="N82" s="75"/>
      <c r="O82" s="75"/>
      <c r="P82" s="75"/>
      <c r="Q82" s="75"/>
      <c r="R82" s="75"/>
      <c r="S82" s="75"/>
      <c r="T82" s="75"/>
      <c r="U82" s="114"/>
    </row>
    <row r="83" spans="2:21" ht="12.75">
      <c r="B83" s="110" t="s">
        <v>45</v>
      </c>
      <c r="C83" s="79"/>
      <c r="D83" s="109" t="s">
        <v>46</v>
      </c>
      <c r="F83" s="79"/>
      <c r="G83" s="110" t="s">
        <v>47</v>
      </c>
      <c r="H83" s="79"/>
      <c r="J83" s="74"/>
      <c r="K83" s="113"/>
      <c r="L83" s="75"/>
      <c r="M83" s="75"/>
      <c r="N83" s="75"/>
      <c r="O83" s="75"/>
      <c r="P83" s="75"/>
      <c r="Q83" s="75"/>
      <c r="R83" s="75"/>
      <c r="S83" s="75"/>
      <c r="T83" s="75"/>
      <c r="U83" s="114"/>
    </row>
    <row r="84" spans="2:21" ht="12.75">
      <c r="B84" s="109"/>
      <c r="C84" s="79"/>
      <c r="D84" s="110" t="s">
        <v>4</v>
      </c>
      <c r="F84" s="79"/>
      <c r="G84" s="79"/>
      <c r="H84" s="79"/>
      <c r="I84" s="74"/>
      <c r="J84" s="74"/>
      <c r="K84" s="113"/>
      <c r="L84" s="75"/>
      <c r="M84" s="75"/>
      <c r="N84" s="75"/>
      <c r="O84" s="75"/>
      <c r="P84" s="75"/>
      <c r="Q84" s="75"/>
      <c r="R84" s="75"/>
      <c r="S84" s="75"/>
      <c r="T84" s="75"/>
      <c r="U84" s="114"/>
    </row>
    <row r="85" spans="2:21" ht="12.75">
      <c r="B85" s="109"/>
      <c r="C85" s="79"/>
      <c r="D85" s="79"/>
      <c r="E85" s="79"/>
      <c r="F85" s="79"/>
      <c r="G85" s="79"/>
      <c r="H85" s="79"/>
      <c r="I85" s="74"/>
      <c r="J85" s="74"/>
      <c r="K85" s="113"/>
      <c r="L85" s="75"/>
      <c r="M85" s="75"/>
      <c r="N85" s="75"/>
      <c r="O85" s="75"/>
      <c r="P85" s="75"/>
      <c r="Q85" s="75"/>
      <c r="R85" s="75"/>
      <c r="S85" s="75"/>
      <c r="T85" s="75"/>
      <c r="U85" s="114"/>
    </row>
    <row r="86" spans="2:21" ht="12.75">
      <c r="B86" s="109"/>
      <c r="C86" s="79"/>
      <c r="D86" s="79"/>
      <c r="E86" s="79"/>
      <c r="F86" s="79"/>
      <c r="G86" s="79"/>
      <c r="H86" s="79"/>
      <c r="I86" s="74"/>
      <c r="J86" s="74"/>
      <c r="K86" s="113"/>
      <c r="L86" s="75"/>
      <c r="M86" s="75"/>
      <c r="N86" s="75"/>
      <c r="O86" s="75"/>
      <c r="P86" s="75"/>
      <c r="Q86" s="75"/>
      <c r="R86" s="75"/>
      <c r="S86" s="75"/>
      <c r="T86" s="75"/>
      <c r="U86" s="114"/>
    </row>
    <row r="87" spans="2:21" ht="12.75">
      <c r="B87" s="109"/>
      <c r="C87" s="79"/>
      <c r="D87" s="79"/>
      <c r="E87" s="79"/>
      <c r="F87" s="79"/>
      <c r="G87" s="79"/>
      <c r="H87" s="79"/>
      <c r="I87" s="74"/>
      <c r="J87" s="74"/>
      <c r="K87" s="113"/>
      <c r="L87" s="75"/>
      <c r="M87" s="75"/>
      <c r="N87" s="75"/>
      <c r="O87" s="75"/>
      <c r="P87" s="75"/>
      <c r="Q87" s="75"/>
      <c r="R87" s="75"/>
      <c r="S87" s="75"/>
      <c r="T87" s="75"/>
      <c r="U87" s="114"/>
    </row>
    <row r="88" spans="3:21" ht="12.75">
      <c r="C88" s="74"/>
      <c r="D88" s="111"/>
      <c r="F88" s="111"/>
      <c r="G88" s="111"/>
      <c r="H88" s="111"/>
      <c r="J88" s="103"/>
      <c r="K88" s="113"/>
      <c r="L88" s="75"/>
      <c r="M88" s="75"/>
      <c r="N88" s="75"/>
      <c r="O88" s="75"/>
      <c r="P88" s="75"/>
      <c r="Q88" s="75"/>
      <c r="R88" s="75"/>
      <c r="S88" s="75"/>
      <c r="T88" s="75"/>
      <c r="U88" s="80"/>
    </row>
    <row r="89" spans="3:21" ht="12.75">
      <c r="C89" s="74"/>
      <c r="D89" s="109"/>
      <c r="F89" s="109"/>
      <c r="G89" s="109"/>
      <c r="H89" s="109"/>
      <c r="J89" s="110"/>
      <c r="K89" s="113"/>
      <c r="L89" s="75"/>
      <c r="M89" s="75"/>
      <c r="N89" s="75"/>
      <c r="O89" s="75"/>
      <c r="P89" s="75"/>
      <c r="Q89" s="75"/>
      <c r="R89" s="75"/>
      <c r="S89" s="75"/>
      <c r="T89" s="75"/>
      <c r="U89" s="83"/>
    </row>
    <row r="90" spans="1:20" ht="12.75">
      <c r="A90" s="82"/>
      <c r="B90" s="109"/>
      <c r="C90" s="74"/>
      <c r="D90" s="110"/>
      <c r="F90" s="110"/>
      <c r="G90" s="110"/>
      <c r="H90" s="110"/>
      <c r="I90" s="74"/>
      <c r="J90" s="74"/>
      <c r="K90" s="74"/>
      <c r="L90" s="75"/>
      <c r="M90" s="75"/>
      <c r="N90" s="75"/>
      <c r="O90" s="75"/>
      <c r="P90" s="75"/>
      <c r="Q90" s="75"/>
      <c r="R90" s="75"/>
      <c r="S90" s="75"/>
      <c r="T90" s="75"/>
    </row>
    <row r="91" spans="1:20" ht="12.75">
      <c r="A91" s="6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75"/>
      <c r="N91" s="75"/>
      <c r="O91" s="75"/>
      <c r="P91" s="75"/>
      <c r="Q91" s="75"/>
      <c r="R91" s="75"/>
      <c r="S91" s="75"/>
      <c r="T91" s="75"/>
    </row>
    <row r="92" spans="1:20" ht="12.75">
      <c r="A92" s="6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5"/>
      <c r="M92" s="75"/>
      <c r="N92" s="75"/>
      <c r="O92" s="75"/>
      <c r="P92" s="75"/>
      <c r="Q92" s="75"/>
      <c r="R92" s="75"/>
      <c r="S92" s="75"/>
      <c r="T92" s="75"/>
    </row>
    <row r="93" spans="1:20" ht="12.75">
      <c r="A93" s="6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75"/>
      <c r="N93" s="75"/>
      <c r="O93" s="75"/>
      <c r="P93" s="75"/>
      <c r="Q93" s="75"/>
      <c r="R93" s="75"/>
      <c r="S93" s="75"/>
      <c r="T93" s="75"/>
    </row>
    <row r="94" spans="1:20" ht="12.75">
      <c r="A94" s="6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5"/>
      <c r="M94" s="75"/>
      <c r="N94" s="75"/>
      <c r="O94" s="75"/>
      <c r="P94" s="75"/>
      <c r="Q94" s="75"/>
      <c r="R94" s="75"/>
      <c r="S94" s="75"/>
      <c r="T94" s="75"/>
    </row>
    <row r="95" spans="1:20" ht="12.75">
      <c r="A95" s="6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5"/>
      <c r="M95" s="75"/>
      <c r="N95" s="75"/>
      <c r="O95" s="75"/>
      <c r="P95" s="75"/>
      <c r="Q95" s="75"/>
      <c r="R95" s="75"/>
      <c r="S95" s="75"/>
      <c r="T95" s="75"/>
    </row>
    <row r="96" spans="1:20" ht="12.75">
      <c r="A96" s="6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75"/>
      <c r="N96" s="75"/>
      <c r="O96" s="75"/>
      <c r="P96" s="75"/>
      <c r="Q96" s="75"/>
      <c r="R96" s="75"/>
      <c r="S96" s="75"/>
      <c r="T96" s="75"/>
    </row>
    <row r="97" spans="1:20" ht="12.75">
      <c r="A97" s="6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5"/>
      <c r="M97" s="75"/>
      <c r="N97" s="75"/>
      <c r="O97" s="75"/>
      <c r="P97" s="75"/>
      <c r="Q97" s="75"/>
      <c r="R97" s="75"/>
      <c r="S97" s="75"/>
      <c r="T97" s="75"/>
    </row>
    <row r="98" spans="1:20" ht="12.75">
      <c r="A98" s="6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75"/>
      <c r="N98" s="75"/>
      <c r="O98" s="75"/>
      <c r="P98" s="75"/>
      <c r="Q98" s="75"/>
      <c r="R98" s="75"/>
      <c r="S98" s="75"/>
      <c r="T98" s="75"/>
    </row>
    <row r="99" spans="1:20" ht="12.75">
      <c r="A99" s="6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.75">
      <c r="A100" s="6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 ht="12.75">
      <c r="A101" s="6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12.75">
      <c r="A102" s="6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2:11" ht="12.75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2:11" ht="12.75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2:11" ht="12.75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2:11" ht="12.75"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2:11" ht="12.75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2:11" ht="12.75"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2:11" ht="12.75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2:11" ht="12.75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2:11" ht="12.75"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2:11" ht="12.75"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2:11" ht="12.75"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 ht="12.75"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 ht="12.75"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 ht="12.75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2:11" ht="12.75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2:11" ht="12.75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 ht="12.75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 ht="12.75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 ht="12.75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2:11" ht="12.75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2:11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 ht="12.75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 ht="12.75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 ht="12.75"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2:11" ht="12.75"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 ht="12.75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 ht="12.75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 ht="12.75"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2:11" ht="12.75"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2:11" ht="12.75"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2:11" ht="12.75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2:11" ht="12.75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2:11" ht="12.75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 ht="12.75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 ht="12.75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 ht="12.75"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2:11" ht="12.75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2:11" ht="12.75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2:11" ht="12.75"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2:11" ht="12.75"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2:11" ht="12.75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 ht="12.75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2:11" ht="12.75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2:11" ht="12.75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2:11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2:11" ht="12.75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2:11" ht="12.75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2:11" ht="12.75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2:11" ht="12.75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2:11" ht="12.75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2:11" ht="12.75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2:11" ht="12.75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2:11" ht="12.75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2:11" ht="12.75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2:11" ht="12.75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2:11" ht="12.75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2:11" ht="12.7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2:11" ht="12.75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2:11" ht="12.75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 ht="12.75"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2:11" ht="12.75"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2:11" ht="12.75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2:11" ht="12.75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2:11" ht="12.75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2:11" ht="12.75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2:11" ht="12.75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2:11" ht="12.75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2:11" ht="12.75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2:11" ht="12.75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2:11" ht="12.75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2:11" ht="12.75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2:11" ht="12.7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2:11" ht="12.7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2:11" ht="12.7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2:11" ht="12.7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2:11" ht="12.7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2:11" ht="12.7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2:11" ht="12.7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2:11" ht="12.75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2:11" ht="12.75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2:11" ht="12.7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2:11" ht="12.75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2:11" ht="12.7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2:11" ht="12.75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2:11" ht="12.75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2:11" ht="12.7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2:11" ht="12.75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2:11" ht="12.7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2:11" ht="12.75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 ht="12.7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2:11" ht="12.7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2:11" ht="12.75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2:11" ht="12.75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2:11" ht="12.75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2:11" ht="12.75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2:11" ht="12.75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2:11" ht="12.75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2:11" ht="12.75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2:11" ht="12.75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2:11" ht="12.75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2:11" ht="12.75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2:11" ht="12.75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2:11" ht="12.7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2:11" ht="12.7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2:11" ht="12.7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2:11" ht="12.75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2:11" ht="12.75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2:11" ht="12.75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2:11" ht="12.75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2:11" ht="12.75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2:11" ht="12.75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2:11" ht="12.75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2:11" ht="12.75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2:11" ht="12.75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2:11" ht="12.75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2:11" ht="12.75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2:11" ht="12.75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2:11" ht="12.75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2:11" ht="12.75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2:11" ht="12.75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2:11" ht="12.75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2:11" ht="12.75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 ht="12.75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 ht="12.75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 ht="12.75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 ht="12.75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 ht="12.75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 ht="12.75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 ht="12.75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 ht="12.75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 ht="12.75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 ht="12.75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 ht="12.75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 ht="12.75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 ht="12.75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 ht="12.75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 ht="12.75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 ht="12.75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 ht="12.75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 ht="12.75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</row>
  </sheetData>
  <mergeCells count="9">
    <mergeCell ref="I13:J13"/>
    <mergeCell ref="B57:G57"/>
    <mergeCell ref="C11:F11"/>
    <mergeCell ref="G11:J11"/>
    <mergeCell ref="C13:D13"/>
    <mergeCell ref="C59:D59"/>
    <mergeCell ref="E59:F59"/>
    <mergeCell ref="E13:F13"/>
    <mergeCell ref="G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Iriotis Themis</dc:creator>
  <cp:keywords/>
  <dc:description/>
  <cp:lastModifiedBy>Iriotis Themis</cp:lastModifiedBy>
  <dcterms:created xsi:type="dcterms:W3CDTF">2002-02-28T06:18:23Z</dcterms:created>
  <dcterms:modified xsi:type="dcterms:W3CDTF">2002-02-28T10:35:45Z</dcterms:modified>
  <cp:category/>
  <cp:version/>
  <cp:contentType/>
  <cp:contentStatus/>
</cp:coreProperties>
</file>