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940" activeTab="0"/>
  </bookViews>
  <sheets>
    <sheet name="Balance Sheet 2004" sheetId="1" r:id="rId1"/>
    <sheet name="Cons.  Balance Sheet 2004" sheetId="2" r:id="rId2"/>
  </sheets>
  <definedNames>
    <definedName name="_xlnm.Print_Area" localSheetId="1">'Cons.  Balance Sheet 2004'!$A$1:$Q$167</definedName>
  </definedNames>
  <calcPr fullCalcOnLoad="1"/>
</workbook>
</file>

<file path=xl/sharedStrings.xml><?xml version="1.0" encoding="utf-8"?>
<sst xmlns="http://schemas.openxmlformats.org/spreadsheetml/2006/main" count="579" uniqueCount="284">
  <si>
    <t>Α.</t>
  </si>
  <si>
    <t>3.</t>
  </si>
  <si>
    <t>Ι.</t>
  </si>
  <si>
    <t>4.</t>
  </si>
  <si>
    <t>1.</t>
  </si>
  <si>
    <t>ΙΙ.</t>
  </si>
  <si>
    <t>ΙΙΙ.</t>
  </si>
  <si>
    <t>ΙV.</t>
  </si>
  <si>
    <t>5.</t>
  </si>
  <si>
    <t>6.</t>
  </si>
  <si>
    <t>7.</t>
  </si>
  <si>
    <t>V.</t>
  </si>
  <si>
    <t>2.</t>
  </si>
  <si>
    <t xml:space="preserve"> </t>
  </si>
  <si>
    <t>8.</t>
  </si>
  <si>
    <t>10.</t>
  </si>
  <si>
    <t>11.</t>
  </si>
  <si>
    <t>12.</t>
  </si>
  <si>
    <t>1α.</t>
  </si>
  <si>
    <t>5α.</t>
  </si>
  <si>
    <t>ASSETS</t>
  </si>
  <si>
    <t>Amounts in Euro</t>
  </si>
  <si>
    <t>Acquisition cost</t>
  </si>
  <si>
    <t>Depreciation</t>
  </si>
  <si>
    <t>Net book value</t>
  </si>
  <si>
    <t>ESTABLISHMENT EXPENSES</t>
  </si>
  <si>
    <t>B</t>
  </si>
  <si>
    <t>Loan interest of construction period</t>
  </si>
  <si>
    <t>FIXED ASSETS</t>
  </si>
  <si>
    <t>C</t>
  </si>
  <si>
    <t>Other Establishment Expenses</t>
  </si>
  <si>
    <t>Intangible Assets</t>
  </si>
  <si>
    <t>Research &amp; Development Expenses</t>
  </si>
  <si>
    <t>Goodwill</t>
  </si>
  <si>
    <t>Tangible Assets</t>
  </si>
  <si>
    <t>Land</t>
  </si>
  <si>
    <t>Buildings &amp; Technical Installations</t>
  </si>
  <si>
    <t>Machinery - Technical Installations and Other Mechanical Equipment</t>
  </si>
  <si>
    <t>Transportation Means</t>
  </si>
  <si>
    <t>Furniture and Other Equipment</t>
  </si>
  <si>
    <t>Assets under Construction and Prepayments</t>
  </si>
  <si>
    <t>Total Tangible &amp; Intangible Assets (CI+CII)</t>
  </si>
  <si>
    <t>Investments and Other Non-Current Financial Assets</t>
  </si>
  <si>
    <t>Investments in Affiliated Companies</t>
  </si>
  <si>
    <t>Investments in Related Companies</t>
  </si>
  <si>
    <t>Investments in Other Companies</t>
  </si>
  <si>
    <t>Other Long-term Receivables</t>
  </si>
  <si>
    <t>Total Fixed Assets (C)</t>
  </si>
  <si>
    <t xml:space="preserve">D. </t>
  </si>
  <si>
    <t>CURRENT ASSETS</t>
  </si>
  <si>
    <t>Inventories</t>
  </si>
  <si>
    <t>Merchandise</t>
  </si>
  <si>
    <t xml:space="preserve">Finished and Semi-finished Products </t>
  </si>
  <si>
    <t>Raw and Auxiliary Materials - Consumable Materials - Spare Parts and Packing Materials</t>
  </si>
  <si>
    <t>Receivables</t>
  </si>
  <si>
    <t>Trade Receivable</t>
  </si>
  <si>
    <t>Bills Overdue</t>
  </si>
  <si>
    <t>Cheques receivable</t>
  </si>
  <si>
    <t>3a.</t>
  </si>
  <si>
    <t>3b.</t>
  </si>
  <si>
    <t>Bills Receivable</t>
  </si>
  <si>
    <t>Blocked Deposits</t>
  </si>
  <si>
    <t>Doubtful receivables</t>
  </si>
  <si>
    <t>Other Receivables</t>
  </si>
  <si>
    <t>Advances and Prepayments</t>
  </si>
  <si>
    <t>Securities</t>
  </si>
  <si>
    <t>Liquid Funds</t>
  </si>
  <si>
    <t>Cash</t>
  </si>
  <si>
    <t>Cash at bank</t>
  </si>
  <si>
    <t>Total Current Assets (D)</t>
  </si>
  <si>
    <t>PREPAYMENTS</t>
  </si>
  <si>
    <t>Prepaid Expenditure</t>
  </si>
  <si>
    <t>Accrued Income</t>
  </si>
  <si>
    <t>Other Prepayment Accounts</t>
  </si>
  <si>
    <t>E.</t>
  </si>
  <si>
    <t>TOTAL ASSETS (Β+C+D+E)</t>
  </si>
  <si>
    <t>Total (E)</t>
  </si>
  <si>
    <t>MEMO ACCOUNTS</t>
  </si>
  <si>
    <t>Third Party Assets</t>
  </si>
  <si>
    <t>Debit Accounts of Guarantees and Colateral  Security</t>
  </si>
  <si>
    <t xml:space="preserve">Contractual Claims </t>
  </si>
  <si>
    <t>Other Memo Accounts</t>
  </si>
  <si>
    <t>Share Capital</t>
  </si>
  <si>
    <t>Paid in Share Capital</t>
  </si>
  <si>
    <t>Revaluation Reserves - Investment Grants</t>
  </si>
  <si>
    <t>Grants for Fixed Assets</t>
  </si>
  <si>
    <t>Reserves</t>
  </si>
  <si>
    <t>Legal Reserve</t>
  </si>
  <si>
    <t>Special Reserves</t>
  </si>
  <si>
    <t>Extraordinary Reserves</t>
  </si>
  <si>
    <t>Tax-Free Reserves</t>
  </si>
  <si>
    <t>Retained Earnings</t>
  </si>
  <si>
    <t>Retained Earnings carried forward</t>
  </si>
  <si>
    <t>PROVISIONS FOR RISKS AND CHARGES</t>
  </si>
  <si>
    <t>B.</t>
  </si>
  <si>
    <t>Provisions for Personnel Indemnity Compensation</t>
  </si>
  <si>
    <t>Other Provisions</t>
  </si>
  <si>
    <t>Total (B)</t>
  </si>
  <si>
    <t>LIABILITIES</t>
  </si>
  <si>
    <t>Long Term Liabilities</t>
  </si>
  <si>
    <t>C.</t>
  </si>
  <si>
    <t>Bank Loans</t>
  </si>
  <si>
    <t>Other Long Term Liabilities</t>
  </si>
  <si>
    <t>Debentures</t>
  </si>
  <si>
    <t>Short Term Liabilities</t>
  </si>
  <si>
    <t>Suppliers</t>
  </si>
  <si>
    <t>Bills and Promisory Notes Payable</t>
  </si>
  <si>
    <t>Short Term Bank Loans</t>
  </si>
  <si>
    <t>Customer Advances</t>
  </si>
  <si>
    <t>Taxes and Duties payable</t>
  </si>
  <si>
    <t>Social Security Funds</t>
  </si>
  <si>
    <t>Long Term Liabilities payable within the  next Year</t>
  </si>
  <si>
    <t>Dividends payable</t>
  </si>
  <si>
    <t>Other Creditors</t>
  </si>
  <si>
    <t>Total Liabilities (C)</t>
  </si>
  <si>
    <t>ACCRUALS</t>
  </si>
  <si>
    <t>Deferred Income</t>
  </si>
  <si>
    <t>Accrued Expenditure</t>
  </si>
  <si>
    <t>Other Accruals</t>
  </si>
  <si>
    <t>Total (D)</t>
  </si>
  <si>
    <t>Third Party Liabilities</t>
  </si>
  <si>
    <t>Credit Accounts of Guarantees and Colateral  Security</t>
  </si>
  <si>
    <t>Contractual Obligations</t>
  </si>
  <si>
    <t>PROFIT AND LOSS ACCOUNT</t>
  </si>
  <si>
    <t>Year 2003</t>
  </si>
  <si>
    <t>I. Operating Results</t>
  </si>
  <si>
    <t xml:space="preserve"> Turnover (Sales)</t>
  </si>
  <si>
    <r>
      <t xml:space="preserve"> </t>
    </r>
    <r>
      <rPr>
        <b/>
        <sz val="8"/>
        <color indexed="18"/>
        <rFont val="Verdana"/>
        <family val="2"/>
      </rPr>
      <t>Less:</t>
    </r>
    <r>
      <rPr>
        <sz val="8"/>
        <color indexed="18"/>
        <rFont val="Verdana"/>
        <family val="2"/>
      </rPr>
      <t xml:space="preserve"> Cost of Sales</t>
    </r>
  </si>
  <si>
    <t xml:space="preserve"> Gross Operating Results (Profits)</t>
  </si>
  <si>
    <r>
      <t xml:space="preserve"> </t>
    </r>
    <r>
      <rPr>
        <b/>
        <sz val="8"/>
        <color indexed="18"/>
        <rFont val="Verdana"/>
        <family val="2"/>
      </rPr>
      <t>Plus:</t>
    </r>
    <r>
      <rPr>
        <sz val="8"/>
        <color indexed="18"/>
        <rFont val="Verdana"/>
        <family val="2"/>
      </rPr>
      <t xml:space="preserve"> Other Operating Income</t>
    </r>
  </si>
  <si>
    <t xml:space="preserve"> Total</t>
  </si>
  <si>
    <r>
      <t xml:space="preserve"> </t>
    </r>
    <r>
      <rPr>
        <b/>
        <sz val="8"/>
        <color indexed="18"/>
        <rFont val="Verdana"/>
        <family val="2"/>
      </rPr>
      <t>Less:</t>
    </r>
    <r>
      <rPr>
        <sz val="8"/>
        <color indexed="18"/>
        <rFont val="Verdana"/>
        <family val="2"/>
      </rPr>
      <t xml:space="preserve">    1. Administration Expenditures</t>
    </r>
  </si>
  <si>
    <t xml:space="preserve">    3. Distribution Expenditures</t>
  </si>
  <si>
    <t xml:space="preserve"> Partial Operating Results (Profits)</t>
  </si>
  <si>
    <r>
      <t xml:space="preserve"> </t>
    </r>
    <r>
      <rPr>
        <b/>
        <sz val="8"/>
        <color indexed="18"/>
        <rFont val="Verdana"/>
        <family val="2"/>
      </rPr>
      <t>Plus:</t>
    </r>
    <r>
      <rPr>
        <sz val="8"/>
        <color indexed="18"/>
        <rFont val="Verdana"/>
        <family val="2"/>
      </rPr>
      <t xml:space="preserve"> </t>
    </r>
  </si>
  <si>
    <t xml:space="preserve">    1. Income from Participations</t>
  </si>
  <si>
    <t xml:space="preserve">    4. Interest Received and Related Income</t>
  </si>
  <si>
    <r>
      <t xml:space="preserve"> </t>
    </r>
    <r>
      <rPr>
        <b/>
        <sz val="8"/>
        <color indexed="18"/>
        <rFont val="Verdana"/>
        <family val="2"/>
      </rPr>
      <t>Less:</t>
    </r>
  </si>
  <si>
    <t xml:space="preserve">    3. Loan Interest and Related Expenditures</t>
  </si>
  <si>
    <t xml:space="preserve"> Total Operating Results (Profits)</t>
  </si>
  <si>
    <t>II. PLUS: Non-Operating Results</t>
  </si>
  <si>
    <t xml:space="preserve">       1. Extraordinary Income</t>
  </si>
  <si>
    <t xml:space="preserve">       2. Extraordinary Profits</t>
  </si>
  <si>
    <t xml:space="preserve">       3. Prior period Income</t>
  </si>
  <si>
    <r>
      <t xml:space="preserve"> </t>
    </r>
    <r>
      <rPr>
        <b/>
        <sz val="8"/>
        <color indexed="18"/>
        <rFont val="Verdana"/>
        <family val="2"/>
      </rPr>
      <t>Less:</t>
    </r>
    <r>
      <rPr>
        <sz val="8"/>
        <color indexed="18"/>
        <rFont val="Verdana"/>
        <family val="2"/>
      </rPr>
      <t xml:space="preserve">    1. Extraordinary Expenditure</t>
    </r>
  </si>
  <si>
    <t xml:space="preserve">       2. Extraordinary Losses</t>
  </si>
  <si>
    <t xml:space="preserve"> Operating and Non-Operating Results (Profits)</t>
  </si>
  <si>
    <r>
      <t xml:space="preserve"> </t>
    </r>
    <r>
      <rPr>
        <b/>
        <sz val="8"/>
        <color indexed="18"/>
        <rFont val="Verdana"/>
        <family val="2"/>
      </rPr>
      <t>Less:</t>
    </r>
    <r>
      <rPr>
        <sz val="8"/>
        <color indexed="18"/>
        <rFont val="Verdana"/>
        <family val="2"/>
      </rPr>
      <t xml:space="preserve"> Total Depreciation of Fixed Assets</t>
    </r>
  </si>
  <si>
    <r>
      <t xml:space="preserve"> </t>
    </r>
    <r>
      <rPr>
        <b/>
        <sz val="8"/>
        <color indexed="18"/>
        <rFont val="Verdana"/>
        <family val="2"/>
      </rPr>
      <t>Less:</t>
    </r>
    <r>
      <rPr>
        <sz val="8"/>
        <color indexed="18"/>
        <rFont val="Verdana"/>
        <family val="2"/>
      </rPr>
      <t xml:space="preserve"> Amounts already included in operating cost</t>
    </r>
  </si>
  <si>
    <t>EARNINGS (PROFITS) FOR THE YEAR before taxes</t>
  </si>
  <si>
    <t>THE</t>
  </si>
  <si>
    <t>CHAIRMAN OF THE BOARD OF DIRECTORS</t>
  </si>
  <si>
    <t>MANAGING DIRECTOR</t>
  </si>
  <si>
    <t>GENERAL MANAGER OF</t>
  </si>
  <si>
    <t>FINANCIAL DIRECTOR &amp;</t>
  </si>
  <si>
    <t>CHIEF ACCOUNTANT</t>
  </si>
  <si>
    <t>FINANCE AND INFORMATION SYSTEMS</t>
  </si>
  <si>
    <t>MEMBER OF THE BOARD OF DIRECTORS</t>
  </si>
  <si>
    <t>VARDIS I. VARDINOYIANNIS</t>
  </si>
  <si>
    <t>ABDULHAKIM A. AL GOUHI</t>
  </si>
  <si>
    <t>PETROS T. TZANNETAKIS</t>
  </si>
  <si>
    <t>THEODOROS N. PORFIRIS</t>
  </si>
  <si>
    <t>I.D. No K 011385/82</t>
  </si>
  <si>
    <t>Saudi Arabia Passport No. C1730030/2000</t>
  </si>
  <si>
    <t>Passport No. P740117857/98</t>
  </si>
  <si>
    <t>I.D. No R 591984/94</t>
  </si>
  <si>
    <t>I.D. No R 557979/94</t>
  </si>
  <si>
    <t>O.E.E. Licence No. 0018076 A' Class</t>
  </si>
  <si>
    <t>Year 2004</t>
  </si>
  <si>
    <t xml:space="preserve">    1a. Income from Participations in Related Companies</t>
  </si>
  <si>
    <t xml:space="preserve">    3. Gains on sale of Participations and Securities</t>
  </si>
  <si>
    <t xml:space="preserve">    1a. Loss from Participations in Related Companies</t>
  </si>
  <si>
    <t xml:space="preserve">       4. Income from Unused Prior Period Provisions</t>
  </si>
  <si>
    <t xml:space="preserve">       3. Prior Period Expenses</t>
  </si>
  <si>
    <t>(1.349.989,92)</t>
  </si>
  <si>
    <t>1.349.989,92</t>
  </si>
  <si>
    <r>
      <t xml:space="preserve">      </t>
    </r>
    <r>
      <rPr>
        <b/>
        <sz val="8"/>
        <color indexed="18"/>
        <rFont val="Verdana"/>
        <family val="2"/>
      </rPr>
      <t>Less:</t>
    </r>
    <r>
      <rPr>
        <sz val="8"/>
        <color indexed="18"/>
        <rFont val="Verdana"/>
        <family val="2"/>
      </rPr>
      <t xml:space="preserve"> Goodwill Depreciation</t>
    </r>
  </si>
  <si>
    <r>
      <t xml:space="preserve"> </t>
    </r>
    <r>
      <rPr>
        <b/>
        <sz val="8"/>
        <color indexed="18"/>
        <rFont val="Verdana"/>
        <family val="2"/>
      </rPr>
      <t>Less:</t>
    </r>
    <r>
      <rPr>
        <sz val="8"/>
        <color indexed="18"/>
        <rFont val="Verdana"/>
        <family val="2"/>
      </rPr>
      <t xml:space="preserve"> Income Tax</t>
    </r>
  </si>
  <si>
    <r>
      <t xml:space="preserve">   Less:</t>
    </r>
    <r>
      <rPr>
        <sz val="8"/>
        <color indexed="18"/>
        <rFont val="Verdana"/>
        <family val="2"/>
      </rPr>
      <t xml:space="preserve"> Other taxes not included in operating cost</t>
    </r>
  </si>
  <si>
    <r>
      <t xml:space="preserve">    Less:</t>
    </r>
    <r>
      <rPr>
        <sz val="8"/>
        <color indexed="18"/>
        <rFont val="Verdana"/>
        <family val="2"/>
      </rPr>
      <t xml:space="preserve"> Previous period tax audit differences</t>
    </r>
  </si>
  <si>
    <t>(5.765.174,40)</t>
  </si>
  <si>
    <t>Maroussi, February 23rd, 2005</t>
  </si>
  <si>
    <r>
      <t>Less:</t>
    </r>
    <r>
      <rPr>
        <sz val="8"/>
        <color indexed="18"/>
        <rFont val="Verdana"/>
        <family val="2"/>
      </rPr>
      <t xml:space="preserve"> Provisions</t>
    </r>
  </si>
  <si>
    <t>MOTOR OIL (HELLAS) CORINTH REFINERIES S.A.</t>
  </si>
  <si>
    <t>HEADQUARTERS: MAROUSSI PREF. REG. No. 1482/06/B/86/26</t>
  </si>
  <si>
    <t>NOTES</t>
  </si>
  <si>
    <t>3. Pledges on fixed assets : a) Prenotes, Euro 51,646,368, b) Prenotes, USD 190,000,000, c) Mortgages, Euro 7,163</t>
  </si>
  <si>
    <t>5. For existing litigation claims amounting to Euro 45 million approximately, no provision has been made due to counter claims amounting to Euro 59 million approximately.</t>
  </si>
  <si>
    <t xml:space="preserve">Amounts in Euro </t>
  </si>
  <si>
    <t>Β.</t>
  </si>
  <si>
    <t xml:space="preserve"> ESTABLISHMENT EXPENSES</t>
  </si>
  <si>
    <t xml:space="preserve"> FIXED ASSETS</t>
  </si>
  <si>
    <t>Total Tangible &amp; Intangible Assets</t>
  </si>
  <si>
    <t xml:space="preserve">Raw and Auxiliary Materials - Consumable Materials - Spare Parts and Packaging Material </t>
  </si>
  <si>
    <t>Down Payments for Stocks</t>
  </si>
  <si>
    <t xml:space="preserve"> LIABILITIES</t>
  </si>
  <si>
    <t xml:space="preserve">  Less: Provisions</t>
  </si>
  <si>
    <t>Doubtful - disputed Customers and Debtors</t>
  </si>
  <si>
    <t>IΙΙ.</t>
  </si>
  <si>
    <t>Ε.</t>
  </si>
  <si>
    <t>Debit Accounts of Guarantees and Colateral Security</t>
  </si>
  <si>
    <t>Credit Accounts of Guarantees and Colateral Security</t>
  </si>
  <si>
    <t>1. Property of the company is mortgaged to the value of Euro 7,163 and Prenotes of Euro 51,646,368 and USD 190,000,000 to secure loans in Euro and in foreign currency with a balance outstanding as of December 31, 2004 to the amount of Euro 116,273,654.60.</t>
  </si>
  <si>
    <t>3. For existing litigation claims amounting to Euro 43 million approximately, no provision has been made due to counter claims amounting to Euro 58 million approximately.</t>
  </si>
  <si>
    <t>7. The accounting principles followed for the preparation of the financial statements are the same with the ones used for the preparation of the financial statements of December 31, 2003.</t>
  </si>
  <si>
    <t>APPROPRIATION ACCOUNT</t>
  </si>
  <si>
    <t xml:space="preserve"> Less: Cost of Sales</t>
  </si>
  <si>
    <t xml:space="preserve"> Plus: Other Operating Income</t>
  </si>
  <si>
    <t>Earnings (Profits) for the Year</t>
  </si>
  <si>
    <t xml:space="preserve"> Less:    1. Administration Expenditures</t>
  </si>
  <si>
    <t>Retained Earnings brought forward</t>
  </si>
  <si>
    <t>Total</t>
  </si>
  <si>
    <t xml:space="preserve"> Plus: </t>
  </si>
  <si>
    <t xml:space="preserve">             1. Income from Participations</t>
  </si>
  <si>
    <t xml:space="preserve">             3. Gains on sale of participations and securities</t>
  </si>
  <si>
    <t>Profits for Distribution</t>
  </si>
  <si>
    <t xml:space="preserve">             4. Interest Received and Related Income</t>
  </si>
  <si>
    <t xml:space="preserve"> Less:</t>
  </si>
  <si>
    <t>Profits appropriated as follows:</t>
  </si>
  <si>
    <t xml:space="preserve">            3. Loan Interest and Related Expenditures</t>
  </si>
  <si>
    <t>2. Dividends from prior year profits</t>
  </si>
  <si>
    <t>2a. Dividends from current year profits</t>
  </si>
  <si>
    <t>7. Board of Directors Fees</t>
  </si>
  <si>
    <t>8. Retained Earnings carried forward</t>
  </si>
  <si>
    <t xml:space="preserve"> Less:    </t>
  </si>
  <si>
    <t xml:space="preserve">       1. Extraordinary Expenditure</t>
  </si>
  <si>
    <t xml:space="preserve">       3.Prior period Expenses</t>
  </si>
  <si>
    <t>Total Depreciation of Fixed Assets</t>
  </si>
  <si>
    <t>Amounts already included in operating cost</t>
  </si>
  <si>
    <t>THE MANAGING DIRECTOR</t>
  </si>
  <si>
    <t>THE GENERAL MANAGER OF</t>
  </si>
  <si>
    <t>THE FINANCIAL DIRECTOR &amp;</t>
  </si>
  <si>
    <t>THE CHIEF ACCOUNTANT</t>
  </si>
  <si>
    <t>ΑBDULHAKIM Α. AL GOUHI</t>
  </si>
  <si>
    <t>JAMES McTURK</t>
  </si>
  <si>
    <r>
      <t xml:space="preserve">LESS:   </t>
    </r>
    <r>
      <rPr>
        <sz val="8"/>
        <color indexed="18"/>
        <rFont val="Verdana"/>
        <family val="2"/>
      </rPr>
      <t xml:space="preserve"> 1. Income Tax</t>
    </r>
  </si>
  <si>
    <t>Own Shares</t>
  </si>
  <si>
    <t>4. The last revaluation of the Company's land and buildings was made on December 31, 1996.</t>
  </si>
  <si>
    <t>SHAREHOLDERS’ EQUITY AND LIABILITIES</t>
  </si>
  <si>
    <t>5. Turnover analysis for the period 1/1-31/12/2004 according to STAKOD-03 is as follows:</t>
  </si>
  <si>
    <t>34th FISCAL YEAR (JANUARY 1 - DECEMBER 31, 2004)</t>
  </si>
  <si>
    <t>6. Turnover analysis for the period 1/1-31/12/2004 according to STAKOD-03 is as follows:</t>
  </si>
  <si>
    <t>Long-term Bills Receivable</t>
  </si>
  <si>
    <t>Long-term Cheques Receivable</t>
  </si>
  <si>
    <t>Cheques receivable overdue</t>
  </si>
  <si>
    <t>SHAREHOLDERS’ EQUITY</t>
  </si>
  <si>
    <t>Amounts in Εuro</t>
  </si>
  <si>
    <t xml:space="preserve"> (110,782,980 shares, νalue Euro 0.30 each)</t>
  </si>
  <si>
    <t>Share Premium Account</t>
  </si>
  <si>
    <t>Reserve for own shares</t>
  </si>
  <si>
    <t>Total Shareholders’ Equity (A)</t>
  </si>
  <si>
    <t>Long Term Liabilities payable within the next Year</t>
  </si>
  <si>
    <t xml:space="preserve">             2. Property Taxes</t>
  </si>
  <si>
    <t xml:space="preserve">            3. Distribution Expenditures</t>
  </si>
  <si>
    <t>FINANCIAL STATEMENTS as at DECEMBER 31st, 2004</t>
  </si>
  <si>
    <t>TOTAL SHAREHOLDERS’ EQUITY &amp; LIABILITIES (A+B+C+D)</t>
  </si>
  <si>
    <t>2. Employed Personnel: 1,175 persons.</t>
  </si>
  <si>
    <t>1,483,254,784.44</t>
  </si>
  <si>
    <t xml:space="preserve">A) 232.0 Production of Refined Fuel Products: </t>
  </si>
  <si>
    <t>453,936,163.96</t>
  </si>
  <si>
    <t>B) 515.1 Wholesale of Solid, Liquid and Gas Fuel:</t>
  </si>
  <si>
    <t>Euro</t>
  </si>
  <si>
    <t>6. Investments on Fixed Assets for the period 1/1-31/12/2004 amounted to Euro 240,760,526.26.</t>
  </si>
  <si>
    <t>Prior Period Reserve for own shares</t>
  </si>
  <si>
    <t>5. Reserve for own shares</t>
  </si>
  <si>
    <t>6th CONSOLIDATED BALANCE SHEET as of DECEMBER 31st, 2004</t>
  </si>
  <si>
    <t>(JANUARY 1 - DECEMBER 31, 2004)</t>
  </si>
  <si>
    <t>Formation and Establishment Expenses</t>
  </si>
  <si>
    <t>Investments in Affiliates</t>
  </si>
  <si>
    <t>Reserve for Own Shares</t>
  </si>
  <si>
    <t>TOTAL SHAREHOLDER’ S EQUITY &amp; LIABILITIES (A+B+C+D)</t>
  </si>
  <si>
    <t>Other Assets’ Revaluation Reserve</t>
  </si>
  <si>
    <t xml:space="preserve">b)The affiliated companies OLYMPIC FUEL COMPANY S.A. (28% participation) and, for the first time, HAFCO S.A. (50% participation), with the Net Equity method. </t>
  </si>
  <si>
    <t xml:space="preserve">1. The companies included in the consolidation are the following: </t>
  </si>
  <si>
    <t xml:space="preserve">a) MOTOR OIL (HELLAS) CORINTH REFINERIES S.A. and AVIN OIL S.A. with the full consolidation method (100% participation). </t>
  </si>
  <si>
    <t xml:space="preserve">2. The last revaluation of the fixed assets of MOTOR OIL (HELLAS) CORINTH REFINERIES S.A. took place in 1996. In 2004, AVIN OIL S.A proceeded with revaluation of land by Euro 459,984.59 and of </t>
  </si>
  <si>
    <t xml:space="preserve">buildings by Euro 48,826.21 (acquisition value Euro 129,365.51 less depreciation charges Euro 80,519.30) . Additionally, due to the revaluation, the depreciation charges for the period were increased by Euro 3,880.97. </t>
  </si>
  <si>
    <t>4. Employed Personnel: 1,384 persons.</t>
  </si>
  <si>
    <t>A) 232.0 Production of Refined Fuel Products</t>
  </si>
  <si>
    <t>B) 515.1 Wholesale of Solid, Liquid and Gas Fuel</t>
  </si>
  <si>
    <t>7. Investments on Fixed Assets for the period 1/1-31/12/2004 amounted to Euro 248.261.693,07.</t>
  </si>
  <si>
    <t>EARNINGS (PROFITS) FOR THE YEAR</t>
  </si>
  <si>
    <t>8. The accounting principles followed for the preparation of the consolidated balance sheet of December 31, 2004 are the same with the ones used for the preparation of the consolidated balance sheet of December 31, 2003.</t>
  </si>
  <si>
    <t>6. Specially taxed Reserves L 2601/98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</si>
</sst>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408]dddd\,\ d\ mmmm\ yyyy"/>
    <numFmt numFmtId="175" formatCode="d/m/yyyy;@"/>
    <numFmt numFmtId="176" formatCode="m/d/yyyy"/>
    <numFmt numFmtId="177" formatCode="dd/mm/yyyy"/>
  </numFmts>
  <fonts count="27">
    <font>
      <sz val="10"/>
      <name val="Arial"/>
      <family val="0"/>
    </font>
    <font>
      <sz val="9"/>
      <name val="Times New Roman"/>
      <family val="1"/>
    </font>
    <font>
      <u val="single"/>
      <sz val="9"/>
      <name val="Times New Roman"/>
      <family val="1"/>
    </font>
    <font>
      <b/>
      <sz val="9"/>
      <name val="Times New Roman"/>
      <family val="1"/>
    </font>
    <font>
      <b/>
      <sz val="9"/>
      <name val="Arial"/>
      <family val="2"/>
    </font>
    <font>
      <sz val="9"/>
      <name val="Arial"/>
      <family val="2"/>
    </font>
    <font>
      <sz val="10"/>
      <color indexed="18"/>
      <name val="Arial"/>
      <family val="0"/>
    </font>
    <font>
      <b/>
      <i/>
      <sz val="12"/>
      <color indexed="18"/>
      <name val="Verdana"/>
      <family val="2"/>
    </font>
    <font>
      <u val="single"/>
      <sz val="10"/>
      <color indexed="18"/>
      <name val="Verdana"/>
      <family val="2"/>
    </font>
    <font>
      <sz val="8"/>
      <color indexed="18"/>
      <name val="Verdana"/>
      <family val="2"/>
    </font>
    <font>
      <b/>
      <sz val="8"/>
      <color indexed="18"/>
      <name val="Verdana"/>
      <family val="2"/>
    </font>
    <font>
      <u val="single"/>
      <sz val="7.5"/>
      <color indexed="12"/>
      <name val="Arial"/>
      <family val="0"/>
    </font>
    <font>
      <u val="single"/>
      <sz val="7.5"/>
      <color indexed="36"/>
      <name val="Arial"/>
      <family val="0"/>
    </font>
    <font>
      <b/>
      <u val="single"/>
      <sz val="8"/>
      <color indexed="18"/>
      <name val="Verdana"/>
      <family val="2"/>
    </font>
    <font>
      <b/>
      <sz val="9"/>
      <color indexed="18"/>
      <name val="Arial"/>
      <family val="2"/>
    </font>
    <font>
      <sz val="8"/>
      <name val="Verdana"/>
      <family val="2"/>
    </font>
    <font>
      <b/>
      <sz val="9"/>
      <color indexed="18"/>
      <name val="Verdana"/>
      <family val="2"/>
    </font>
    <font>
      <b/>
      <i/>
      <sz val="8"/>
      <color indexed="18"/>
      <name val="Verdana"/>
      <family val="2"/>
    </font>
    <font>
      <u val="single"/>
      <sz val="8"/>
      <color indexed="18"/>
      <name val="Verdana"/>
      <family val="2"/>
    </font>
    <font>
      <b/>
      <sz val="18"/>
      <color indexed="18"/>
      <name val="Verdana"/>
      <family val="2"/>
    </font>
    <font>
      <sz val="10"/>
      <color indexed="18"/>
      <name val="Verdana"/>
      <family val="2"/>
    </font>
    <font>
      <sz val="13"/>
      <color indexed="18"/>
      <name val="Verdana"/>
      <family val="2"/>
    </font>
    <font>
      <b/>
      <i/>
      <sz val="12"/>
      <color indexed="62"/>
      <name val="Verdana"/>
      <family val="2"/>
    </font>
    <font>
      <b/>
      <i/>
      <sz val="10"/>
      <color indexed="18"/>
      <name val="Verdana"/>
      <family val="2"/>
    </font>
    <font>
      <u val="double"/>
      <sz val="8"/>
      <color indexed="18"/>
      <name val="Verdana"/>
      <family val="2"/>
    </font>
    <font>
      <b/>
      <u val="double"/>
      <sz val="8"/>
      <color indexed="18"/>
      <name val="Verdana"/>
      <family val="2"/>
    </font>
    <font>
      <sz val="9"/>
      <color indexed="18"/>
      <name val="Verdana"/>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thin"/>
      <bottom style="double"/>
    </border>
    <border>
      <left>
        <color indexed="63"/>
      </left>
      <right style="medium"/>
      <top>
        <color indexed="63"/>
      </top>
      <bottom style="medium"/>
    </border>
    <border>
      <left>
        <color indexed="63"/>
      </left>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83">
    <xf numFmtId="0" fontId="0" fillId="0" borderId="0" xfId="0" applyAlignment="1">
      <alignment/>
    </xf>
    <xf numFmtId="4" fontId="1" fillId="0" borderId="0" xfId="21" applyNumberFormat="1" applyFont="1" applyFill="1" applyAlignment="1">
      <alignment horizontal="center"/>
      <protection/>
    </xf>
    <xf numFmtId="4" fontId="1" fillId="0" borderId="0" xfId="21" applyNumberFormat="1" applyFont="1" applyFill="1">
      <alignment/>
      <protection/>
    </xf>
    <xf numFmtId="4" fontId="1" fillId="0" borderId="0" xfId="21" applyNumberFormat="1" applyFont="1" applyFill="1" applyBorder="1">
      <alignment/>
      <protection/>
    </xf>
    <xf numFmtId="4" fontId="1" fillId="0" borderId="0" xfId="21" applyNumberFormat="1" applyFont="1" applyFill="1" applyBorder="1" applyAlignment="1">
      <alignment horizontal="center"/>
      <protection/>
    </xf>
    <xf numFmtId="4" fontId="1" fillId="0" borderId="0" xfId="0" applyNumberFormat="1" applyFont="1" applyFill="1" applyAlignment="1">
      <alignment/>
    </xf>
    <xf numFmtId="4" fontId="1" fillId="0" borderId="0" xfId="21" applyNumberFormat="1" applyFont="1" applyFill="1" applyAlignment="1">
      <alignment horizontal="right"/>
      <protection/>
    </xf>
    <xf numFmtId="4" fontId="3" fillId="0" borderId="0" xfId="21" applyNumberFormat="1" applyFont="1" applyFill="1">
      <alignment/>
      <protection/>
    </xf>
    <xf numFmtId="172" fontId="1" fillId="0" borderId="0" xfId="0" applyNumberFormat="1" applyFont="1" applyFill="1" applyBorder="1" applyAlignment="1">
      <alignment horizontal="center"/>
    </xf>
    <xf numFmtId="0" fontId="4" fillId="0" borderId="0" xfId="0" applyFont="1" applyFill="1" applyAlignment="1">
      <alignment horizontal="center"/>
    </xf>
    <xf numFmtId="4" fontId="4" fillId="0" borderId="0" xfId="0" applyNumberFormat="1" applyFont="1" applyFill="1" applyAlignment="1">
      <alignment horizontal="center"/>
    </xf>
    <xf numFmtId="0" fontId="5" fillId="0" borderId="0" xfId="0" applyFont="1" applyFill="1" applyAlignment="1">
      <alignment/>
    </xf>
    <xf numFmtId="4" fontId="5" fillId="0" borderId="0" xfId="0" applyNumberFormat="1" applyFont="1" applyFill="1" applyAlignment="1">
      <alignment/>
    </xf>
    <xf numFmtId="4" fontId="5" fillId="0" borderId="0" xfId="0" applyNumberFormat="1" applyFont="1" applyFill="1" applyAlignment="1">
      <alignment horizontal="center"/>
    </xf>
    <xf numFmtId="0" fontId="5" fillId="0" borderId="0" xfId="0" applyFont="1" applyFill="1" applyAlignment="1">
      <alignment horizontal="center"/>
    </xf>
    <xf numFmtId="3" fontId="5" fillId="0" borderId="0" xfId="0" applyNumberFormat="1" applyFont="1" applyFill="1" applyAlignment="1">
      <alignment horizontal="center"/>
    </xf>
    <xf numFmtId="3" fontId="4" fillId="0" borderId="0" xfId="0" applyNumberFormat="1" applyFont="1" applyFill="1" applyAlignment="1">
      <alignment horizontal="center"/>
    </xf>
    <xf numFmtId="4" fontId="1" fillId="0" borderId="0" xfId="21" applyNumberFormat="1" applyFont="1" applyFill="1">
      <alignment/>
      <protection/>
    </xf>
    <xf numFmtId="0" fontId="6" fillId="0" borderId="0" xfId="0" applyFont="1" applyAlignment="1">
      <alignment/>
    </xf>
    <xf numFmtId="0" fontId="8" fillId="0" borderId="1" xfId="0" applyFont="1" applyBorder="1" applyAlignment="1">
      <alignment horizontal="center"/>
    </xf>
    <xf numFmtId="0" fontId="8" fillId="0" borderId="1" xfId="0" applyFont="1" applyBorder="1" applyAlignment="1">
      <alignment/>
    </xf>
    <xf numFmtId="0" fontId="9" fillId="0" borderId="0" xfId="0" applyFont="1" applyBorder="1" applyAlignment="1">
      <alignment/>
    </xf>
    <xf numFmtId="0" fontId="9" fillId="0" borderId="0" xfId="0" applyFont="1" applyFill="1" applyBorder="1" applyAlignment="1">
      <alignment horizontal="left" indent="1"/>
    </xf>
    <xf numFmtId="4" fontId="13" fillId="0" borderId="0" xfId="21" applyNumberFormat="1" applyFont="1" applyFill="1" applyBorder="1">
      <alignment/>
      <protection/>
    </xf>
    <xf numFmtId="4" fontId="9" fillId="0" borderId="0" xfId="21" applyNumberFormat="1" applyFont="1" applyFill="1" applyBorder="1">
      <alignment/>
      <protection/>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8" fillId="0" borderId="0" xfId="0" applyFont="1" applyBorder="1" applyAlignment="1">
      <alignment horizontal="center"/>
    </xf>
    <xf numFmtId="0" fontId="9" fillId="0" borderId="4" xfId="0" applyFont="1" applyBorder="1" applyAlignment="1">
      <alignment horizontal="left"/>
    </xf>
    <xf numFmtId="0" fontId="0" fillId="0" borderId="5" xfId="0" applyBorder="1" applyAlignment="1">
      <alignment/>
    </xf>
    <xf numFmtId="4" fontId="9" fillId="0" borderId="0" xfId="0" applyNumberFormat="1" applyFont="1" applyBorder="1" applyAlignment="1">
      <alignment/>
    </xf>
    <xf numFmtId="4" fontId="9" fillId="0" borderId="6" xfId="0" applyNumberFormat="1" applyFont="1" applyBorder="1" applyAlignment="1">
      <alignment/>
    </xf>
    <xf numFmtId="0" fontId="0" fillId="0" borderId="0" xfId="0" applyBorder="1" applyAlignment="1">
      <alignment/>
    </xf>
    <xf numFmtId="4" fontId="9" fillId="0" borderId="0" xfId="0" applyNumberFormat="1" applyFont="1" applyFill="1" applyBorder="1" applyAlignment="1">
      <alignment/>
    </xf>
    <xf numFmtId="4" fontId="10" fillId="0" borderId="0" xfId="0" applyNumberFormat="1" applyFont="1" applyBorder="1" applyAlignment="1">
      <alignment/>
    </xf>
    <xf numFmtId="0" fontId="9" fillId="0" borderId="0" xfId="0" applyFont="1" applyBorder="1" applyAlignment="1">
      <alignment horizontal="center"/>
    </xf>
    <xf numFmtId="0" fontId="0" fillId="0" borderId="7" xfId="0" applyBorder="1" applyAlignment="1">
      <alignment/>
    </xf>
    <xf numFmtId="0" fontId="8" fillId="0" borderId="0" xfId="0" applyFont="1" applyBorder="1" applyAlignment="1">
      <alignment/>
    </xf>
    <xf numFmtId="4" fontId="9" fillId="0" borderId="0" xfId="0" applyNumberFormat="1" applyFont="1" applyFill="1" applyBorder="1" applyAlignment="1">
      <alignment/>
    </xf>
    <xf numFmtId="4" fontId="6" fillId="0" borderId="0" xfId="0" applyNumberFormat="1" applyFont="1" applyFill="1" applyBorder="1" applyAlignment="1">
      <alignment/>
    </xf>
    <xf numFmtId="4" fontId="9" fillId="0" borderId="6" xfId="0" applyNumberFormat="1" applyFont="1" applyFill="1" applyBorder="1" applyAlignment="1">
      <alignment/>
    </xf>
    <xf numFmtId="4" fontId="10" fillId="0" borderId="0" xfId="21" applyNumberFormat="1" applyFont="1" applyFill="1" applyBorder="1">
      <alignment/>
      <protection/>
    </xf>
    <xf numFmtId="0" fontId="9" fillId="0" borderId="0" xfId="0" applyFont="1" applyFill="1" applyBorder="1" applyAlignment="1">
      <alignment/>
    </xf>
    <xf numFmtId="4" fontId="9" fillId="0" borderId="6" xfId="0" applyNumberFormat="1" applyFont="1" applyFill="1" applyBorder="1" applyAlignment="1">
      <alignment horizontal="right"/>
    </xf>
    <xf numFmtId="4" fontId="10" fillId="0" borderId="8" xfId="0" applyNumberFormat="1" applyFont="1" applyBorder="1" applyAlignment="1">
      <alignment horizontal="right"/>
    </xf>
    <xf numFmtId="4" fontId="9" fillId="0" borderId="6" xfId="21" applyNumberFormat="1" applyFont="1" applyFill="1" applyBorder="1">
      <alignment/>
      <protection/>
    </xf>
    <xf numFmtId="0" fontId="0" fillId="0" borderId="0" xfId="0" applyFill="1" applyBorder="1" applyAlignment="1">
      <alignment/>
    </xf>
    <xf numFmtId="4" fontId="0" fillId="0" borderId="0" xfId="0" applyNumberFormat="1" applyFill="1" applyBorder="1" applyAlignment="1">
      <alignment/>
    </xf>
    <xf numFmtId="4" fontId="10" fillId="0" borderId="0" xfId="0" applyNumberFormat="1" applyFont="1" applyFill="1" applyBorder="1" applyAlignment="1">
      <alignment/>
    </xf>
    <xf numFmtId="0" fontId="0" fillId="0" borderId="5" xfId="0" applyFill="1" applyBorder="1" applyAlignment="1">
      <alignment/>
    </xf>
    <xf numFmtId="0" fontId="6" fillId="0" borderId="5" xfId="0" applyFont="1" applyBorder="1" applyAlignment="1">
      <alignment/>
    </xf>
    <xf numFmtId="0" fontId="9" fillId="0" borderId="0" xfId="0" applyFont="1" applyFill="1" applyBorder="1" applyAlignment="1">
      <alignment/>
    </xf>
    <xf numFmtId="4" fontId="10" fillId="0" borderId="0" xfId="0" applyNumberFormat="1" applyFont="1" applyFill="1" applyBorder="1" applyAlignment="1">
      <alignment/>
    </xf>
    <xf numFmtId="4" fontId="9" fillId="0" borderId="6" xfId="0" applyNumberFormat="1" applyFont="1" applyBorder="1" applyAlignment="1">
      <alignment horizontal="right"/>
    </xf>
    <xf numFmtId="4" fontId="9" fillId="0" borderId="8" xfId="0" applyNumberFormat="1" applyFont="1" applyBorder="1" applyAlignment="1">
      <alignment/>
    </xf>
    <xf numFmtId="0" fontId="0" fillId="0" borderId="9" xfId="0" applyBorder="1" applyAlignment="1">
      <alignment/>
    </xf>
    <xf numFmtId="0" fontId="9" fillId="0" borderId="5" xfId="0" applyFont="1" applyBorder="1" applyAlignment="1">
      <alignment horizontal="left"/>
    </xf>
    <xf numFmtId="0" fontId="9" fillId="0" borderId="0" xfId="0" applyFont="1" applyBorder="1" applyAlignment="1">
      <alignment horizontal="left"/>
    </xf>
    <xf numFmtId="0" fontId="6" fillId="0" borderId="0" xfId="0" applyFont="1" applyBorder="1" applyAlignment="1">
      <alignment/>
    </xf>
    <xf numFmtId="4" fontId="9" fillId="0" borderId="4" xfId="0" applyNumberFormat="1" applyFont="1" applyFill="1" applyBorder="1" applyAlignment="1">
      <alignment/>
    </xf>
    <xf numFmtId="0" fontId="9" fillId="0" borderId="0" xfId="0" applyFont="1" applyBorder="1" applyAlignment="1">
      <alignment horizontal="left" indent="1"/>
    </xf>
    <xf numFmtId="0" fontId="7" fillId="0" borderId="0" xfId="0" applyFont="1" applyBorder="1" applyAlignment="1">
      <alignment horizontal="right"/>
    </xf>
    <xf numFmtId="0" fontId="8" fillId="0" borderId="0" xfId="0" applyFont="1" applyFill="1" applyBorder="1" applyAlignment="1">
      <alignment/>
    </xf>
    <xf numFmtId="0" fontId="9" fillId="0" borderId="0" xfId="0" applyFont="1" applyFill="1" applyBorder="1" applyAlignment="1">
      <alignment horizontal="left"/>
    </xf>
    <xf numFmtId="4" fontId="9" fillId="0" borderId="0" xfId="0" applyNumberFormat="1" applyFont="1" applyFill="1" applyBorder="1" applyAlignment="1">
      <alignment horizontal="left" indent="1"/>
    </xf>
    <xf numFmtId="0" fontId="6" fillId="0" borderId="0" xfId="0" applyFont="1" applyFill="1" applyBorder="1" applyAlignment="1">
      <alignment/>
    </xf>
    <xf numFmtId="0" fontId="10" fillId="0" borderId="0" xfId="0" applyFont="1" applyFill="1" applyBorder="1" applyAlignment="1">
      <alignment horizontal="left" indent="1"/>
    </xf>
    <xf numFmtId="4" fontId="9" fillId="0" borderId="0" xfId="0" applyNumberFormat="1" applyFont="1" applyFill="1" applyBorder="1" applyAlignment="1">
      <alignment horizontal="right"/>
    </xf>
    <xf numFmtId="0" fontId="9" fillId="0" borderId="0" xfId="0" applyFont="1" applyFill="1" applyBorder="1" applyAlignment="1">
      <alignment horizontal="left" indent="5"/>
    </xf>
    <xf numFmtId="0" fontId="9" fillId="0" borderId="6" xfId="0" applyFont="1" applyBorder="1" applyAlignment="1">
      <alignment horizontal="center"/>
    </xf>
    <xf numFmtId="0" fontId="9" fillId="0" borderId="0" xfId="0" applyFont="1" applyBorder="1" applyAlignment="1">
      <alignment/>
    </xf>
    <xf numFmtId="0" fontId="10" fillId="0" borderId="0" xfId="0" applyFont="1" applyBorder="1" applyAlignment="1">
      <alignment/>
    </xf>
    <xf numFmtId="0" fontId="9" fillId="0" borderId="0" xfId="0" applyFont="1" applyFill="1" applyBorder="1" applyAlignment="1">
      <alignment horizontal="left" indent="1"/>
    </xf>
    <xf numFmtId="0" fontId="18" fillId="0" borderId="1" xfId="0" applyFont="1" applyBorder="1" applyAlignment="1">
      <alignment horizontal="center"/>
    </xf>
    <xf numFmtId="0" fontId="18" fillId="0" borderId="1" xfId="0" applyFont="1" applyBorder="1" applyAlignment="1">
      <alignment/>
    </xf>
    <xf numFmtId="4" fontId="9" fillId="0" borderId="10" xfId="0" applyNumberFormat="1" applyFont="1" applyFill="1" applyBorder="1" applyAlignment="1">
      <alignment/>
    </xf>
    <xf numFmtId="4" fontId="18" fillId="0" borderId="0" xfId="0" applyNumberFormat="1" applyFont="1" applyFill="1" applyBorder="1" applyAlignment="1">
      <alignment/>
    </xf>
    <xf numFmtId="4" fontId="9" fillId="0" borderId="10" xfId="21" applyNumberFormat="1" applyFont="1" applyFill="1" applyBorder="1">
      <alignment/>
      <protection/>
    </xf>
    <xf numFmtId="4" fontId="18" fillId="0" borderId="0" xfId="21" applyNumberFormat="1" applyFont="1" applyFill="1" applyBorder="1">
      <alignment/>
      <protection/>
    </xf>
    <xf numFmtId="4" fontId="9" fillId="0" borderId="8" xfId="21" applyNumberFormat="1" applyFont="1" applyFill="1" applyBorder="1">
      <alignment/>
      <protection/>
    </xf>
    <xf numFmtId="4" fontId="9" fillId="0" borderId="4" xfId="21" applyNumberFormat="1" applyFont="1" applyFill="1" applyBorder="1">
      <alignment/>
      <protection/>
    </xf>
    <xf numFmtId="4" fontId="9" fillId="0" borderId="4" xfId="0" applyNumberFormat="1" applyFont="1" applyFill="1" applyBorder="1" applyAlignment="1">
      <alignment horizontal="right"/>
    </xf>
    <xf numFmtId="4" fontId="9" fillId="0" borderId="4" xfId="21" applyNumberFormat="1" applyFont="1" applyFill="1" applyBorder="1" applyAlignment="1">
      <alignment horizontal="right"/>
      <protection/>
    </xf>
    <xf numFmtId="4" fontId="10" fillId="0" borderId="4" xfId="21" applyNumberFormat="1" applyFont="1" applyFill="1" applyBorder="1">
      <alignment/>
      <protection/>
    </xf>
    <xf numFmtId="4" fontId="9" fillId="0" borderId="4" xfId="0" applyNumberFormat="1" applyFont="1" applyFill="1" applyBorder="1" applyAlignment="1">
      <alignment horizontal="center"/>
    </xf>
    <xf numFmtId="4" fontId="9" fillId="0" borderId="4" xfId="21" applyNumberFormat="1" applyFont="1" applyFill="1" applyBorder="1" applyAlignment="1">
      <alignment horizontal="center"/>
      <protection/>
    </xf>
    <xf numFmtId="4" fontId="9" fillId="0" borderId="0" xfId="0" applyNumberFormat="1" applyFont="1" applyFill="1" applyBorder="1" applyAlignment="1">
      <alignment horizontal="right"/>
    </xf>
    <xf numFmtId="4" fontId="9" fillId="0" borderId="0" xfId="21" applyNumberFormat="1" applyFont="1" applyFill="1" applyBorder="1" applyAlignment="1">
      <alignment horizontal="right"/>
      <protection/>
    </xf>
    <xf numFmtId="4" fontId="9" fillId="0" borderId="0" xfId="21" applyNumberFormat="1" applyFont="1" applyFill="1" applyBorder="1" applyAlignment="1">
      <alignment horizontal="center"/>
      <protection/>
    </xf>
    <xf numFmtId="172" fontId="9" fillId="0" borderId="0" xfId="0" applyNumberFormat="1" applyFont="1" applyFill="1" applyBorder="1" applyAlignment="1">
      <alignment horizontal="center"/>
    </xf>
    <xf numFmtId="1" fontId="9" fillId="0" borderId="0" xfId="21" applyNumberFormat="1" applyFont="1" applyFill="1" applyBorder="1" applyAlignment="1">
      <alignment horizontal="center"/>
      <protection/>
    </xf>
    <xf numFmtId="4" fontId="9" fillId="0" borderId="0" xfId="0" applyNumberFormat="1" applyFont="1" applyBorder="1" applyAlignment="1">
      <alignment horizontal="right"/>
    </xf>
    <xf numFmtId="0" fontId="18" fillId="0" borderId="11" xfId="0" applyFont="1" applyBorder="1" applyAlignment="1">
      <alignment horizontal="center"/>
    </xf>
    <xf numFmtId="0" fontId="9" fillId="0" borderId="12" xfId="0" applyFont="1" applyBorder="1" applyAlignment="1">
      <alignment horizontal="center"/>
    </xf>
    <xf numFmtId="4" fontId="9" fillId="0" borderId="12" xfId="21" applyNumberFormat="1" applyFont="1" applyFill="1" applyBorder="1">
      <alignment/>
      <protection/>
    </xf>
    <xf numFmtId="4" fontId="18" fillId="0" borderId="12" xfId="21" applyNumberFormat="1" applyFont="1" applyFill="1" applyBorder="1">
      <alignment/>
      <protection/>
    </xf>
    <xf numFmtId="4" fontId="9" fillId="0" borderId="12" xfId="0" applyNumberFormat="1" applyFont="1" applyFill="1" applyBorder="1" applyAlignment="1">
      <alignment/>
    </xf>
    <xf numFmtId="4" fontId="18" fillId="0" borderId="12" xfId="0" applyNumberFormat="1" applyFont="1" applyFill="1" applyBorder="1" applyAlignment="1">
      <alignment/>
    </xf>
    <xf numFmtId="4" fontId="6" fillId="0" borderId="0" xfId="0" applyNumberFormat="1" applyFont="1" applyBorder="1" applyAlignment="1">
      <alignment/>
    </xf>
    <xf numFmtId="4" fontId="1" fillId="0" borderId="5" xfId="21" applyNumberFormat="1" applyFont="1" applyFill="1" applyBorder="1">
      <alignment/>
      <protection/>
    </xf>
    <xf numFmtId="4" fontId="2" fillId="0" borderId="0" xfId="21" applyNumberFormat="1" applyFont="1" applyFill="1" applyBorder="1" applyAlignment="1">
      <alignment horizontal="center"/>
      <protection/>
    </xf>
    <xf numFmtId="0" fontId="10" fillId="0" borderId="0" xfId="0" applyFont="1" applyBorder="1" applyAlignment="1">
      <alignment/>
    </xf>
    <xf numFmtId="0" fontId="9" fillId="0" borderId="0" xfId="0" applyFont="1" applyFill="1" applyBorder="1" applyAlignment="1">
      <alignment/>
    </xf>
    <xf numFmtId="0" fontId="10" fillId="0" borderId="0" xfId="0" applyFont="1" applyBorder="1" applyAlignment="1">
      <alignment horizontal="right"/>
    </xf>
    <xf numFmtId="0" fontId="10" fillId="0" borderId="0" xfId="0" applyFont="1" applyBorder="1" applyAlignment="1">
      <alignment horizontal="left"/>
    </xf>
    <xf numFmtId="0" fontId="10" fillId="0" borderId="0" xfId="0" applyFont="1" applyBorder="1" applyAlignment="1">
      <alignment horizontal="left" indent="1"/>
    </xf>
    <xf numFmtId="3" fontId="9" fillId="0" borderId="0" xfId="0" applyNumberFormat="1" applyFont="1" applyFill="1" applyBorder="1" applyAlignment="1">
      <alignment horizontal="center"/>
    </xf>
    <xf numFmtId="3" fontId="9" fillId="0" borderId="0" xfId="21" applyNumberFormat="1" applyFont="1" applyFill="1" applyBorder="1">
      <alignment/>
      <protection/>
    </xf>
    <xf numFmtId="0" fontId="9" fillId="0" borderId="0" xfId="21" applyNumberFormat="1" applyFont="1" applyFill="1" applyBorder="1" applyAlignment="1">
      <alignment horizontal="center"/>
      <protection/>
    </xf>
    <xf numFmtId="4" fontId="1" fillId="0" borderId="9" xfId="21" applyNumberFormat="1" applyFont="1" applyFill="1" applyBorder="1">
      <alignment/>
      <protection/>
    </xf>
    <xf numFmtId="0" fontId="8" fillId="0" borderId="13" xfId="0" applyFont="1" applyFill="1" applyBorder="1" applyAlignment="1">
      <alignment/>
    </xf>
    <xf numFmtId="0" fontId="8" fillId="0" borderId="5" xfId="0" applyFont="1" applyFill="1" applyBorder="1" applyAlignment="1">
      <alignment/>
    </xf>
    <xf numFmtId="0" fontId="9" fillId="0" borderId="5" xfId="0" applyFont="1" applyFill="1" applyBorder="1" applyAlignment="1">
      <alignment horizontal="left" indent="1"/>
    </xf>
    <xf numFmtId="4" fontId="9" fillId="0" borderId="5" xfId="0" applyNumberFormat="1" applyFont="1" applyFill="1" applyBorder="1" applyAlignment="1">
      <alignment horizontal="left" indent="1"/>
    </xf>
    <xf numFmtId="4" fontId="9" fillId="0" borderId="5" xfId="0" applyNumberFormat="1" applyFont="1" applyFill="1" applyBorder="1" applyAlignment="1">
      <alignment horizontal="right"/>
    </xf>
    <xf numFmtId="4" fontId="9" fillId="0" borderId="5" xfId="0" applyNumberFormat="1" applyFont="1" applyFill="1" applyBorder="1" applyAlignment="1">
      <alignment/>
    </xf>
    <xf numFmtId="4" fontId="0" fillId="0" borderId="5" xfId="0" applyNumberFormat="1" applyFill="1" applyBorder="1" applyAlignment="1">
      <alignment/>
    </xf>
    <xf numFmtId="4" fontId="1" fillId="0" borderId="4" xfId="21" applyNumberFormat="1" applyFont="1" applyFill="1" applyBorder="1" applyAlignment="1">
      <alignment horizontal="center"/>
      <protection/>
    </xf>
    <xf numFmtId="4" fontId="1" fillId="0" borderId="4" xfId="21" applyNumberFormat="1" applyFont="1" applyFill="1" applyBorder="1">
      <alignment/>
      <protection/>
    </xf>
    <xf numFmtId="172" fontId="9" fillId="0" borderId="4" xfId="0" applyNumberFormat="1" applyFont="1" applyFill="1" applyBorder="1" applyAlignment="1">
      <alignment horizontal="right"/>
    </xf>
    <xf numFmtId="4" fontId="9" fillId="0" borderId="4" xfId="0" applyNumberFormat="1" applyFont="1" applyFill="1" applyBorder="1" applyAlignment="1">
      <alignment horizontal="left"/>
    </xf>
    <xf numFmtId="4" fontId="1" fillId="0" borderId="4" xfId="21" applyNumberFormat="1" applyFont="1" applyFill="1" applyBorder="1" applyAlignment="1">
      <alignment horizontal="right"/>
      <protection/>
    </xf>
    <xf numFmtId="0" fontId="10" fillId="0" borderId="0" xfId="0" applyFont="1" applyBorder="1" applyAlignment="1">
      <alignment/>
    </xf>
    <xf numFmtId="0" fontId="9" fillId="0" borderId="0" xfId="0" applyFont="1" applyBorder="1" applyAlignment="1">
      <alignment/>
    </xf>
    <xf numFmtId="0" fontId="9" fillId="0" borderId="0" xfId="0" applyFont="1" applyBorder="1" applyAlignment="1">
      <alignment horizontal="left" indent="4"/>
    </xf>
    <xf numFmtId="0" fontId="9" fillId="0" borderId="0" xfId="0" applyFont="1" applyBorder="1" applyAlignment="1">
      <alignment horizontal="left" indent="3"/>
    </xf>
    <xf numFmtId="0" fontId="9" fillId="0" borderId="0" xfId="0" applyFont="1" applyFill="1" applyBorder="1" applyAlignment="1">
      <alignment horizontal="left" indent="3"/>
    </xf>
    <xf numFmtId="0" fontId="10" fillId="0" borderId="0" xfId="0" applyFont="1" applyBorder="1" applyAlignment="1">
      <alignment horizontal="left"/>
    </xf>
    <xf numFmtId="0" fontId="14" fillId="0" borderId="0" xfId="0" applyFont="1" applyBorder="1" applyAlignment="1">
      <alignment horizontal="center"/>
    </xf>
    <xf numFmtId="4" fontId="10" fillId="0" borderId="0" xfId="0" applyNumberFormat="1" applyFont="1" applyBorder="1" applyAlignment="1">
      <alignment horizontal="center"/>
    </xf>
    <xf numFmtId="0" fontId="15" fillId="0" borderId="0" xfId="0" applyFont="1" applyBorder="1" applyAlignment="1">
      <alignment/>
    </xf>
    <xf numFmtId="0" fontId="17" fillId="0" borderId="0" xfId="0" applyFont="1" applyBorder="1" applyAlignment="1">
      <alignment/>
    </xf>
    <xf numFmtId="4" fontId="9" fillId="0" borderId="2" xfId="21" applyNumberFormat="1" applyFont="1" applyFill="1" applyBorder="1" applyAlignment="1">
      <alignment horizontal="center"/>
      <protection/>
    </xf>
    <xf numFmtId="4" fontId="1" fillId="0" borderId="14" xfId="21" applyNumberFormat="1" applyFont="1" applyFill="1" applyBorder="1">
      <alignment/>
      <protection/>
    </xf>
    <xf numFmtId="4" fontId="9" fillId="0" borderId="14" xfId="21" applyNumberFormat="1" applyFont="1" applyFill="1" applyBorder="1" applyAlignment="1">
      <alignment horizontal="center"/>
      <protection/>
    </xf>
    <xf numFmtId="4" fontId="9" fillId="0" borderId="14" xfId="21" applyNumberFormat="1" applyFont="1" applyFill="1" applyBorder="1">
      <alignment/>
      <protection/>
    </xf>
    <xf numFmtId="0" fontId="17" fillId="0" borderId="14" xfId="0" applyFont="1" applyBorder="1" applyAlignment="1">
      <alignment horizontal="right"/>
    </xf>
    <xf numFmtId="4" fontId="1" fillId="0" borderId="15" xfId="21" applyNumberFormat="1" applyFont="1" applyFill="1" applyBorder="1">
      <alignment/>
      <protection/>
    </xf>
    <xf numFmtId="4" fontId="1" fillId="0" borderId="4" xfId="21" applyNumberFormat="1" applyFont="1" applyFill="1" applyBorder="1" applyAlignment="1">
      <alignment/>
      <protection/>
    </xf>
    <xf numFmtId="4" fontId="1" fillId="0" borderId="0" xfId="21" applyNumberFormat="1" applyFont="1" applyFill="1" applyBorder="1" applyAlignment="1">
      <alignment/>
      <protection/>
    </xf>
    <xf numFmtId="172" fontId="1" fillId="0" borderId="0" xfId="0" applyNumberFormat="1" applyFont="1" applyFill="1" applyBorder="1" applyAlignment="1">
      <alignment/>
    </xf>
    <xf numFmtId="0" fontId="22" fillId="0" borderId="14" xfId="0" applyFont="1" applyBorder="1" applyAlignment="1">
      <alignment horizontal="left"/>
    </xf>
    <xf numFmtId="0" fontId="0" fillId="0" borderId="14" xfId="0" applyBorder="1" applyAlignment="1">
      <alignment/>
    </xf>
    <xf numFmtId="0" fontId="6" fillId="0" borderId="13" xfId="0" applyFont="1" applyBorder="1" applyAlignment="1">
      <alignment/>
    </xf>
    <xf numFmtId="0" fontId="9" fillId="0" borderId="0" xfId="0" applyFont="1" applyAlignment="1">
      <alignment horizontal="left"/>
    </xf>
    <xf numFmtId="0" fontId="0" fillId="0" borderId="0" xfId="0" applyAlignment="1">
      <alignment horizontal="left"/>
    </xf>
    <xf numFmtId="4" fontId="10" fillId="0" borderId="0" xfId="0" applyNumberFormat="1" applyFont="1" applyBorder="1" applyAlignment="1">
      <alignment horizontal="right"/>
    </xf>
    <xf numFmtId="0" fontId="7" fillId="0" borderId="14" xfId="0" applyFont="1" applyBorder="1" applyAlignment="1">
      <alignment/>
    </xf>
    <xf numFmtId="0" fontId="6" fillId="0" borderId="14" xfId="0" applyFont="1" applyBorder="1" applyAlignment="1">
      <alignment/>
    </xf>
    <xf numFmtId="0" fontId="9" fillId="0" borderId="14" xfId="0" applyFont="1" applyBorder="1" applyAlignment="1">
      <alignment/>
    </xf>
    <xf numFmtId="0" fontId="6" fillId="0" borderId="15" xfId="0" applyFont="1" applyBorder="1" applyAlignment="1">
      <alignment/>
    </xf>
    <xf numFmtId="0" fontId="9" fillId="0" borderId="0" xfId="0" applyFont="1" applyFill="1" applyAlignment="1">
      <alignment horizontal="left"/>
    </xf>
    <xf numFmtId="0" fontId="9" fillId="2" borderId="0" xfId="0" applyFont="1" applyFill="1" applyBorder="1" applyAlignment="1">
      <alignment/>
    </xf>
    <xf numFmtId="4" fontId="9" fillId="0" borderId="0" xfId="21" applyNumberFormat="1" applyFont="1" applyFill="1" applyAlignment="1">
      <alignment horizontal="center"/>
      <protection/>
    </xf>
    <xf numFmtId="4" fontId="9" fillId="0" borderId="11" xfId="21" applyNumberFormat="1" applyFont="1" applyFill="1" applyBorder="1" applyAlignment="1">
      <alignment horizontal="center"/>
      <protection/>
    </xf>
    <xf numFmtId="4" fontId="9" fillId="0" borderId="12" xfId="21" applyNumberFormat="1" applyFont="1" applyFill="1" applyBorder="1" applyAlignment="1">
      <alignment horizontal="center"/>
      <protection/>
    </xf>
    <xf numFmtId="3" fontId="9" fillId="0" borderId="0" xfId="21" applyNumberFormat="1" applyFont="1" applyFill="1" applyBorder="1" applyAlignment="1">
      <alignment horizontal="center"/>
      <protection/>
    </xf>
    <xf numFmtId="4" fontId="9" fillId="0" borderId="0" xfId="0" applyNumberFormat="1" applyFont="1" applyFill="1" applyAlignment="1">
      <alignment horizontal="right"/>
    </xf>
    <xf numFmtId="4" fontId="9" fillId="0" borderId="5" xfId="21" applyNumberFormat="1" applyFont="1" applyFill="1" applyBorder="1">
      <alignment/>
      <protection/>
    </xf>
    <xf numFmtId="4" fontId="9" fillId="0" borderId="0" xfId="21" applyNumberFormat="1" applyFont="1" applyFill="1">
      <alignment/>
      <protection/>
    </xf>
    <xf numFmtId="3" fontId="9" fillId="0" borderId="0" xfId="21" applyNumberFormat="1" applyFont="1" applyFill="1" applyAlignment="1">
      <alignment horizontal="center"/>
      <protection/>
    </xf>
    <xf numFmtId="3" fontId="9" fillId="0" borderId="0" xfId="21" applyNumberFormat="1" applyFont="1" applyFill="1">
      <alignment/>
      <protection/>
    </xf>
    <xf numFmtId="0" fontId="23" fillId="0" borderId="14" xfId="0" applyFont="1" applyBorder="1" applyAlignment="1">
      <alignment/>
    </xf>
    <xf numFmtId="3" fontId="9" fillId="0" borderId="14" xfId="21" applyNumberFormat="1" applyFont="1" applyFill="1" applyBorder="1" applyAlignment="1">
      <alignment horizontal="center"/>
      <protection/>
    </xf>
    <xf numFmtId="0" fontId="23" fillId="0" borderId="14" xfId="0" applyFont="1" applyBorder="1" applyAlignment="1">
      <alignment horizontal="right"/>
    </xf>
    <xf numFmtId="4" fontId="9" fillId="0" borderId="15" xfId="21" applyNumberFormat="1" applyFont="1" applyFill="1" applyBorder="1">
      <alignment/>
      <protection/>
    </xf>
    <xf numFmtId="4" fontId="18" fillId="0" borderId="0" xfId="21" applyNumberFormat="1" applyFont="1" applyFill="1" applyAlignment="1">
      <alignment horizontal="center"/>
      <protection/>
    </xf>
    <xf numFmtId="4" fontId="18" fillId="0" borderId="0" xfId="21" applyNumberFormat="1" applyFont="1" applyFill="1">
      <alignment/>
      <protection/>
    </xf>
    <xf numFmtId="4" fontId="18" fillId="0" borderId="12" xfId="21" applyNumberFormat="1" applyFont="1" applyFill="1" applyBorder="1" applyAlignment="1">
      <alignment horizontal="center"/>
      <protection/>
    </xf>
    <xf numFmtId="4" fontId="9" fillId="0" borderId="0" xfId="0" applyNumberFormat="1" applyFont="1" applyFill="1" applyAlignment="1">
      <alignment/>
    </xf>
    <xf numFmtId="4" fontId="18" fillId="0" borderId="0" xfId="0" applyNumberFormat="1" applyFont="1" applyFill="1" applyAlignment="1">
      <alignment horizontal="center"/>
    </xf>
    <xf numFmtId="4" fontId="9" fillId="0" borderId="0" xfId="21" applyNumberFormat="1" applyFont="1" applyFill="1" applyAlignment="1">
      <alignment horizontal="right"/>
      <protection/>
    </xf>
    <xf numFmtId="4" fontId="24" fillId="0" borderId="0" xfId="0" applyNumberFormat="1" applyFont="1" applyFill="1" applyBorder="1" applyAlignment="1">
      <alignment/>
    </xf>
    <xf numFmtId="4" fontId="24" fillId="0" borderId="12" xfId="0" applyNumberFormat="1" applyFont="1" applyFill="1" applyBorder="1" applyAlignment="1">
      <alignment/>
    </xf>
    <xf numFmtId="4" fontId="24" fillId="0" borderId="0" xfId="21" applyNumberFormat="1" applyFont="1" applyFill="1" applyBorder="1">
      <alignment/>
      <protection/>
    </xf>
    <xf numFmtId="4" fontId="18" fillId="0" borderId="0" xfId="0" applyNumberFormat="1" applyFont="1" applyFill="1" applyAlignment="1">
      <alignment/>
    </xf>
    <xf numFmtId="4" fontId="24" fillId="0" borderId="12" xfId="21" applyNumberFormat="1" applyFont="1" applyFill="1" applyBorder="1">
      <alignment/>
      <protection/>
    </xf>
    <xf numFmtId="4" fontId="9" fillId="0" borderId="0" xfId="0" applyNumberFormat="1" applyFont="1" applyFill="1" applyAlignment="1">
      <alignment horizontal="right" vertical="center"/>
    </xf>
    <xf numFmtId="4" fontId="9" fillId="0" borderId="0" xfId="0" applyNumberFormat="1" applyFont="1" applyFill="1" applyAlignment="1">
      <alignment wrapText="1"/>
    </xf>
    <xf numFmtId="4" fontId="24" fillId="0" borderId="0" xfId="21" applyNumberFormat="1" applyFont="1" applyFill="1">
      <alignment/>
      <protection/>
    </xf>
    <xf numFmtId="39" fontId="10" fillId="0" borderId="0" xfId="15" applyNumberFormat="1" applyFont="1" applyBorder="1" applyAlignment="1">
      <alignment horizontal="right" wrapText="1"/>
    </xf>
    <xf numFmtId="4" fontId="9" fillId="0" borderId="0" xfId="0" applyNumberFormat="1" applyFont="1" applyFill="1" applyAlignment="1">
      <alignment horizontal="left"/>
    </xf>
    <xf numFmtId="4" fontId="10" fillId="0" borderId="0" xfId="21" applyNumberFormat="1" applyFont="1" applyFill="1">
      <alignment/>
      <protection/>
    </xf>
    <xf numFmtId="4" fontId="10" fillId="0" borderId="0" xfId="0" applyNumberFormat="1" applyFont="1" applyFill="1" applyAlignment="1">
      <alignment/>
    </xf>
    <xf numFmtId="4" fontId="25" fillId="0" borderId="0" xfId="21" applyNumberFormat="1" applyFont="1" applyFill="1" applyBorder="1">
      <alignment/>
      <protection/>
    </xf>
    <xf numFmtId="4" fontId="25" fillId="0" borderId="12" xfId="21" applyNumberFormat="1" applyFont="1" applyFill="1" applyBorder="1">
      <alignment/>
      <protection/>
    </xf>
    <xf numFmtId="4" fontId="9" fillId="0" borderId="0" xfId="0" applyNumberFormat="1" applyFont="1" applyFill="1" applyAlignment="1">
      <alignment horizontal="center"/>
    </xf>
    <xf numFmtId="4" fontId="9" fillId="0" borderId="0" xfId="0" applyNumberFormat="1" applyFont="1" applyFill="1" applyAlignment="1">
      <alignment/>
    </xf>
    <xf numFmtId="3" fontId="9" fillId="0" borderId="0" xfId="0" applyNumberFormat="1" applyFont="1" applyFill="1" applyAlignment="1">
      <alignment/>
    </xf>
    <xf numFmtId="4" fontId="9" fillId="0" borderId="16" xfId="21" applyNumberFormat="1" applyFont="1" applyFill="1" applyBorder="1">
      <alignment/>
      <protection/>
    </xf>
    <xf numFmtId="4" fontId="9" fillId="0" borderId="14" xfId="0" applyNumberFormat="1" applyFont="1" applyFill="1" applyBorder="1" applyAlignment="1">
      <alignment/>
    </xf>
    <xf numFmtId="4" fontId="9" fillId="0" borderId="14" xfId="0" applyNumberFormat="1" applyFont="1" applyFill="1" applyBorder="1" applyAlignment="1">
      <alignment/>
    </xf>
    <xf numFmtId="3" fontId="9" fillId="0" borderId="14" xfId="0" applyNumberFormat="1" applyFont="1" applyFill="1" applyBorder="1" applyAlignment="1">
      <alignment/>
    </xf>
    <xf numFmtId="0" fontId="9" fillId="0" borderId="0" xfId="0" applyFont="1" applyAlignment="1">
      <alignment/>
    </xf>
    <xf numFmtId="0" fontId="9" fillId="0" borderId="0" xfId="0" applyFont="1" applyAlignment="1">
      <alignment horizontal="left" indent="3"/>
    </xf>
    <xf numFmtId="172" fontId="9" fillId="0" borderId="0" xfId="0" applyNumberFormat="1" applyFont="1" applyFill="1" applyAlignment="1">
      <alignment horizontal="center"/>
    </xf>
    <xf numFmtId="4" fontId="9" fillId="0" borderId="0" xfId="0" applyNumberFormat="1" applyFont="1" applyFill="1" applyBorder="1" applyAlignment="1">
      <alignment horizontal="center"/>
    </xf>
    <xf numFmtId="4" fontId="9" fillId="0" borderId="14" xfId="21" applyNumberFormat="1" applyFont="1" applyFill="1" applyBorder="1" applyAlignment="1">
      <alignment horizontal="right"/>
      <protection/>
    </xf>
    <xf numFmtId="0" fontId="7" fillId="0" borderId="14" xfId="0" applyFont="1" applyFill="1" applyBorder="1" applyAlignment="1">
      <alignment/>
    </xf>
    <xf numFmtId="172" fontId="9" fillId="0" borderId="14" xfId="0" applyNumberFormat="1" applyFont="1" applyFill="1" applyBorder="1" applyAlignment="1">
      <alignment horizontal="center"/>
    </xf>
    <xf numFmtId="0" fontId="9" fillId="0" borderId="14" xfId="21" applyNumberFormat="1" applyFont="1" applyFill="1" applyBorder="1" applyAlignment="1">
      <alignment horizontal="center"/>
      <protection/>
    </xf>
    <xf numFmtId="3" fontId="9" fillId="0" borderId="14" xfId="0" applyNumberFormat="1" applyFont="1" applyFill="1" applyBorder="1" applyAlignment="1">
      <alignment horizontal="center"/>
    </xf>
    <xf numFmtId="0" fontId="7" fillId="0" borderId="15" xfId="0" applyFont="1" applyFill="1" applyBorder="1" applyAlignment="1">
      <alignment horizontal="right"/>
    </xf>
    <xf numFmtId="4" fontId="9" fillId="0" borderId="17" xfId="0" applyNumberFormat="1" applyFont="1" applyFill="1" applyBorder="1" applyAlignment="1">
      <alignment horizontal="center"/>
    </xf>
    <xf numFmtId="172" fontId="9" fillId="0" borderId="13" xfId="0" applyNumberFormat="1" applyFont="1" applyFill="1" applyBorder="1" applyAlignment="1">
      <alignment horizontal="center"/>
    </xf>
    <xf numFmtId="172" fontId="9" fillId="0" borderId="0" xfId="0" applyNumberFormat="1" applyFont="1" applyFill="1" applyAlignment="1">
      <alignment/>
    </xf>
    <xf numFmtId="1" fontId="9" fillId="0" borderId="5" xfId="21" applyNumberFormat="1" applyFont="1" applyFill="1" applyBorder="1" applyAlignment="1">
      <alignment horizontal="center"/>
      <protection/>
    </xf>
    <xf numFmtId="0" fontId="9" fillId="0" borderId="0" xfId="21" applyFont="1" applyFill="1">
      <alignment/>
      <protection/>
    </xf>
    <xf numFmtId="4" fontId="9" fillId="0" borderId="5" xfId="0" applyNumberFormat="1" applyFont="1" applyFill="1" applyBorder="1" applyAlignment="1">
      <alignment/>
    </xf>
    <xf numFmtId="173" fontId="9" fillId="0" borderId="0" xfId="0" applyNumberFormat="1" applyFont="1" applyFill="1" applyAlignment="1">
      <alignment/>
    </xf>
    <xf numFmtId="173" fontId="9" fillId="0" borderId="0" xfId="21" applyNumberFormat="1" applyFont="1" applyFill="1">
      <alignment/>
      <protection/>
    </xf>
    <xf numFmtId="173" fontId="18" fillId="0" borderId="0" xfId="0" applyNumberFormat="1" applyFont="1" applyFill="1" applyBorder="1" applyAlignment="1">
      <alignment/>
    </xf>
    <xf numFmtId="172" fontId="10" fillId="0" borderId="0" xfId="0" applyNumberFormat="1" applyFont="1" applyFill="1" applyAlignment="1">
      <alignment/>
    </xf>
    <xf numFmtId="173" fontId="10" fillId="0" borderId="0" xfId="0" applyNumberFormat="1" applyFont="1" applyFill="1" applyAlignment="1">
      <alignment/>
    </xf>
    <xf numFmtId="0" fontId="9" fillId="0" borderId="0" xfId="0" applyFont="1" applyFill="1" applyAlignment="1">
      <alignment/>
    </xf>
    <xf numFmtId="171" fontId="9" fillId="0" borderId="0" xfId="15" applyFont="1" applyFill="1" applyAlignment="1">
      <alignment/>
    </xf>
    <xf numFmtId="43" fontId="9" fillId="0" borderId="0" xfId="21" applyNumberFormat="1" applyFont="1" applyFill="1">
      <alignment/>
      <protection/>
    </xf>
    <xf numFmtId="0" fontId="10" fillId="0" borderId="0" xfId="0" applyFont="1" applyFill="1" applyAlignment="1">
      <alignment/>
    </xf>
    <xf numFmtId="173" fontId="9" fillId="0" borderId="0" xfId="0" applyNumberFormat="1" applyFont="1" applyFill="1" applyBorder="1" applyAlignment="1">
      <alignment/>
    </xf>
    <xf numFmtId="173" fontId="18" fillId="0" borderId="0" xfId="0" applyNumberFormat="1" applyFont="1" applyFill="1" applyAlignment="1">
      <alignment/>
    </xf>
    <xf numFmtId="173" fontId="9" fillId="0" borderId="0" xfId="21" applyNumberFormat="1" applyFont="1" applyFill="1" applyBorder="1">
      <alignment/>
      <protection/>
    </xf>
    <xf numFmtId="173" fontId="18" fillId="0" borderId="0" xfId="21" applyNumberFormat="1" applyFont="1" applyFill="1" applyBorder="1">
      <alignment/>
      <protection/>
    </xf>
    <xf numFmtId="173" fontId="25" fillId="0" borderId="0" xfId="0" applyNumberFormat="1" applyFont="1" applyFill="1" applyBorder="1" applyAlignment="1">
      <alignment/>
    </xf>
    <xf numFmtId="0" fontId="10" fillId="0" borderId="5" xfId="0" applyFont="1" applyFill="1" applyBorder="1" applyAlignment="1">
      <alignment horizontal="center"/>
    </xf>
    <xf numFmtId="0" fontId="10" fillId="0" borderId="0" xfId="0" applyFont="1" applyFill="1" applyAlignment="1">
      <alignment horizontal="center"/>
    </xf>
    <xf numFmtId="0" fontId="10" fillId="0" borderId="0" xfId="0" applyFont="1" applyFill="1" applyAlignment="1">
      <alignment horizontal="right"/>
    </xf>
    <xf numFmtId="4" fontId="10" fillId="0" borderId="0" xfId="0" applyNumberFormat="1" applyFont="1" applyFill="1" applyAlignment="1">
      <alignment horizontal="right"/>
    </xf>
    <xf numFmtId="4" fontId="10" fillId="0" borderId="0" xfId="0" applyNumberFormat="1" applyFont="1" applyFill="1" applyAlignment="1">
      <alignment horizontal="center"/>
    </xf>
    <xf numFmtId="4" fontId="10" fillId="0" borderId="4" xfId="0" applyNumberFormat="1" applyFont="1" applyFill="1" applyBorder="1" applyAlignment="1">
      <alignment horizontal="center"/>
    </xf>
    <xf numFmtId="0" fontId="10" fillId="0" borderId="0" xfId="0" applyFont="1" applyFill="1" applyAlignment="1">
      <alignment horizontal="left"/>
    </xf>
    <xf numFmtId="0" fontId="9" fillId="0" borderId="5" xfId="0" applyFont="1" applyFill="1" applyBorder="1" applyAlignment="1">
      <alignment/>
    </xf>
    <xf numFmtId="0" fontId="9" fillId="0" borderId="0" xfId="0" applyFont="1" applyFill="1" applyAlignment="1">
      <alignment horizontal="center"/>
    </xf>
    <xf numFmtId="3" fontId="9" fillId="0" borderId="0" xfId="0" applyNumberFormat="1" applyFont="1" applyFill="1" applyAlignment="1">
      <alignment horizontal="center"/>
    </xf>
    <xf numFmtId="3" fontId="10" fillId="0" borderId="0" xfId="0" applyNumberFormat="1" applyFont="1" applyFill="1" applyAlignment="1">
      <alignment horizontal="center"/>
    </xf>
    <xf numFmtId="4" fontId="10" fillId="0" borderId="0" xfId="21" applyNumberFormat="1" applyFont="1" applyFill="1" applyAlignment="1">
      <alignment horizontal="center"/>
      <protection/>
    </xf>
    <xf numFmtId="4" fontId="9" fillId="0" borderId="3" xfId="21" applyNumberFormat="1" applyFont="1" applyFill="1" applyBorder="1" applyAlignment="1">
      <alignment horizontal="right"/>
      <protection/>
    </xf>
    <xf numFmtId="0" fontId="9" fillId="0" borderId="3" xfId="0" applyFont="1" applyFill="1" applyBorder="1" applyAlignment="1">
      <alignment horizontal="center"/>
    </xf>
    <xf numFmtId="4" fontId="9" fillId="0" borderId="3" xfId="21" applyNumberFormat="1" applyFont="1" applyFill="1" applyBorder="1">
      <alignment/>
      <protection/>
    </xf>
    <xf numFmtId="3" fontId="9" fillId="0" borderId="3" xfId="0" applyNumberFormat="1" applyFont="1" applyFill="1" applyBorder="1" applyAlignment="1">
      <alignment horizontal="center"/>
    </xf>
    <xf numFmtId="4" fontId="9" fillId="0" borderId="3" xfId="0" applyNumberFormat="1" applyFont="1" applyFill="1" applyBorder="1" applyAlignment="1">
      <alignment horizontal="center"/>
    </xf>
    <xf numFmtId="4" fontId="9" fillId="0" borderId="9" xfId="21" applyNumberFormat="1" applyFont="1" applyFill="1" applyBorder="1">
      <alignment/>
      <protection/>
    </xf>
    <xf numFmtId="3" fontId="9" fillId="0" borderId="3" xfId="21" applyNumberFormat="1" applyFont="1" applyFill="1" applyBorder="1">
      <alignment/>
      <protection/>
    </xf>
    <xf numFmtId="3" fontId="9" fillId="0" borderId="0" xfId="0" applyNumberFormat="1" applyFont="1" applyFill="1" applyAlignment="1">
      <alignment/>
    </xf>
    <xf numFmtId="4" fontId="9" fillId="0" borderId="1" xfId="21" applyNumberFormat="1" applyFont="1" applyFill="1" applyBorder="1">
      <alignment/>
      <protection/>
    </xf>
    <xf numFmtId="4" fontId="1" fillId="0" borderId="3" xfId="21" applyNumberFormat="1" applyFont="1" applyFill="1" applyBorder="1">
      <alignment/>
      <protection/>
    </xf>
    <xf numFmtId="175" fontId="9" fillId="0" borderId="0" xfId="21" applyNumberFormat="1" applyFont="1" applyFill="1">
      <alignment/>
      <protection/>
    </xf>
    <xf numFmtId="0" fontId="9" fillId="0" borderId="0" xfId="0" applyFont="1" applyFill="1" applyBorder="1" applyAlignment="1">
      <alignment horizontal="left"/>
    </xf>
    <xf numFmtId="177" fontId="18" fillId="0" borderId="14" xfId="21" applyNumberFormat="1" applyFont="1" applyFill="1" applyBorder="1" applyAlignment="1">
      <alignment horizontal="center"/>
      <protection/>
    </xf>
    <xf numFmtId="0" fontId="9" fillId="0" borderId="0" xfId="0" applyFont="1" applyFill="1" applyBorder="1" applyAlignment="1">
      <alignment horizontal="center"/>
    </xf>
    <xf numFmtId="4" fontId="9" fillId="0" borderId="3" xfId="21" applyNumberFormat="1" applyFont="1" applyFill="1" applyBorder="1" applyAlignment="1">
      <alignment horizontal="center"/>
      <protection/>
    </xf>
    <xf numFmtId="0" fontId="9" fillId="0" borderId="3" xfId="0" applyFont="1" applyBorder="1" applyAlignment="1">
      <alignment horizontal="center"/>
    </xf>
    <xf numFmtId="0" fontId="9" fillId="0" borderId="0" xfId="0" applyFont="1" applyFill="1" applyAlignment="1">
      <alignment horizontal="left" indent="3"/>
    </xf>
    <xf numFmtId="0" fontId="8" fillId="0" borderId="1" xfId="0" applyFont="1" applyBorder="1" applyAlignment="1">
      <alignment horizontal="center"/>
    </xf>
    <xf numFmtId="177" fontId="9" fillId="0" borderId="14" xfId="21" applyNumberFormat="1" applyFont="1" applyFill="1" applyBorder="1" applyAlignment="1">
      <alignment horizontal="center"/>
      <protection/>
    </xf>
    <xf numFmtId="177" fontId="0" fillId="0" borderId="14" xfId="0" applyNumberFormat="1" applyBorder="1" applyAlignment="1">
      <alignment/>
    </xf>
    <xf numFmtId="177" fontId="0" fillId="0" borderId="15" xfId="0" applyNumberFormat="1" applyBorder="1" applyAlignment="1">
      <alignment/>
    </xf>
    <xf numFmtId="0" fontId="18" fillId="0" borderId="1" xfId="0" applyFont="1" applyBorder="1" applyAlignment="1">
      <alignment horizontal="center"/>
    </xf>
    <xf numFmtId="0" fontId="10" fillId="0" borderId="0" xfId="0" applyFont="1" applyFill="1" applyBorder="1" applyAlignment="1">
      <alignment horizontal="left"/>
    </xf>
    <xf numFmtId="0" fontId="26" fillId="0" borderId="0" xfId="21" applyNumberFormat="1" applyFont="1" applyFill="1" applyAlignment="1">
      <alignment horizontal="center"/>
      <protection/>
    </xf>
    <xf numFmtId="4" fontId="9" fillId="0" borderId="0" xfId="0" applyNumberFormat="1" applyFont="1" applyFill="1" applyAlignment="1">
      <alignment horizontal="center"/>
    </xf>
    <xf numFmtId="1" fontId="26" fillId="0" borderId="0" xfId="21" applyNumberFormat="1" applyFont="1" applyFill="1" applyAlignment="1">
      <alignment horizontal="center"/>
      <protection/>
    </xf>
    <xf numFmtId="3" fontId="26" fillId="0" borderId="0" xfId="0" applyNumberFormat="1" applyFont="1" applyFill="1" applyAlignment="1">
      <alignment horizontal="center"/>
    </xf>
    <xf numFmtId="172" fontId="9" fillId="0" borderId="0" xfId="0" applyNumberFormat="1" applyFont="1" applyFill="1" applyAlignment="1">
      <alignment horizontal="center"/>
    </xf>
    <xf numFmtId="172" fontId="9" fillId="0" borderId="14" xfId="0" applyNumberFormat="1" applyFont="1" applyFill="1" applyBorder="1" applyAlignment="1">
      <alignment horizontal="center"/>
    </xf>
    <xf numFmtId="4" fontId="9" fillId="0" borderId="14" xfId="0" applyNumberFormat="1" applyFont="1" applyFill="1" applyBorder="1" applyAlignment="1">
      <alignment horizontal="center"/>
    </xf>
    <xf numFmtId="172" fontId="26" fillId="0" borderId="0" xfId="0" applyNumberFormat="1" applyFont="1" applyFill="1" applyAlignment="1">
      <alignment horizontal="center"/>
    </xf>
    <xf numFmtId="4" fontId="9" fillId="0" borderId="0" xfId="21" applyNumberFormat="1" applyFont="1" applyFill="1" applyAlignment="1">
      <alignment horizontal="center"/>
      <protection/>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175" fontId="9" fillId="0" borderId="0" xfId="21" applyNumberFormat="1" applyFont="1" applyFill="1" applyAlignment="1">
      <alignment horizontal="center"/>
      <protection/>
    </xf>
    <xf numFmtId="0" fontId="9" fillId="0" borderId="0" xfId="0" applyFont="1" applyBorder="1" applyAlignment="1">
      <alignment horizontal="center"/>
    </xf>
    <xf numFmtId="0" fontId="8" fillId="0" borderId="0" xfId="0" applyFont="1" applyBorder="1" applyAlignment="1">
      <alignment horizontal="center"/>
    </xf>
    <xf numFmtId="4" fontId="10" fillId="0" borderId="0" xfId="0" applyNumberFormat="1" applyFont="1" applyBorder="1" applyAlignment="1">
      <alignment horizontal="right"/>
    </xf>
    <xf numFmtId="4" fontId="9" fillId="0" borderId="0" xfId="0" applyNumberFormat="1" applyFont="1" applyAlignment="1">
      <alignment horizontal="right"/>
    </xf>
    <xf numFmtId="4" fontId="1" fillId="0" borderId="0" xfId="0" applyNumberFormat="1" applyFont="1" applyFill="1" applyBorder="1" applyAlignment="1">
      <alignment horizontal="center"/>
    </xf>
    <xf numFmtId="4" fontId="9" fillId="0" borderId="0" xfId="0" applyNumberFormat="1" applyFont="1" applyBorder="1" applyAlignment="1">
      <alignment horizontal="right"/>
    </xf>
    <xf numFmtId="0" fontId="8" fillId="0" borderId="0" xfId="0" applyFont="1" applyFill="1" applyBorder="1" applyAlignment="1">
      <alignment horizontal="center"/>
    </xf>
    <xf numFmtId="0" fontId="16" fillId="0" borderId="0" xfId="0" applyFont="1" applyBorder="1" applyAlignment="1">
      <alignment horizontal="center"/>
    </xf>
    <xf numFmtId="3" fontId="5" fillId="0" borderId="0" xfId="0" applyNumberFormat="1"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143</xdr:row>
      <xdr:rowOff>9525</xdr:rowOff>
    </xdr:from>
    <xdr:to>
      <xdr:col>8</xdr:col>
      <xdr:colOff>9525</xdr:colOff>
      <xdr:row>143</xdr:row>
      <xdr:rowOff>9525</xdr:rowOff>
    </xdr:to>
    <xdr:sp>
      <xdr:nvSpPr>
        <xdr:cNvPr id="1" name="Line 1"/>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2" name="Line 2"/>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552450</xdr:colOff>
      <xdr:row>33</xdr:row>
      <xdr:rowOff>9525</xdr:rowOff>
    </xdr:from>
    <xdr:to>
      <xdr:col>4</xdr:col>
      <xdr:colOff>9525</xdr:colOff>
      <xdr:row>33</xdr:row>
      <xdr:rowOff>9525</xdr:rowOff>
    </xdr:to>
    <xdr:sp>
      <xdr:nvSpPr>
        <xdr:cNvPr id="3" name="Line 3"/>
        <xdr:cNvSpPr>
          <a:spLocks/>
        </xdr:cNvSpPr>
      </xdr:nvSpPr>
      <xdr:spPr>
        <a:xfrm>
          <a:off x="6181725" y="49434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4" name="Line 4"/>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5" name="Line 5"/>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6" name="Line 6"/>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7" name="Line 7"/>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8" name="Line 8"/>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143</xdr:row>
      <xdr:rowOff>9525</xdr:rowOff>
    </xdr:from>
    <xdr:to>
      <xdr:col>8</xdr:col>
      <xdr:colOff>9525</xdr:colOff>
      <xdr:row>143</xdr:row>
      <xdr:rowOff>9525</xdr:rowOff>
    </xdr:to>
    <xdr:sp>
      <xdr:nvSpPr>
        <xdr:cNvPr id="9" name="Line 9"/>
        <xdr:cNvSpPr>
          <a:spLocks/>
        </xdr:cNvSpPr>
      </xdr:nvSpPr>
      <xdr:spPr>
        <a:xfrm>
          <a:off x="10763250" y="19878675"/>
          <a:ext cx="1114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24</xdr:row>
      <xdr:rowOff>133350</xdr:rowOff>
    </xdr:from>
    <xdr:to>
      <xdr:col>8</xdr:col>
      <xdr:colOff>9525</xdr:colOff>
      <xdr:row>24</xdr:row>
      <xdr:rowOff>133350</xdr:rowOff>
    </xdr:to>
    <xdr:sp>
      <xdr:nvSpPr>
        <xdr:cNvPr id="10" name="Line 10"/>
        <xdr:cNvSpPr>
          <a:spLocks/>
        </xdr:cNvSpPr>
      </xdr:nvSpPr>
      <xdr:spPr>
        <a:xfrm>
          <a:off x="10887075" y="386715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24</xdr:row>
      <xdr:rowOff>133350</xdr:rowOff>
    </xdr:from>
    <xdr:to>
      <xdr:col>8</xdr:col>
      <xdr:colOff>9525</xdr:colOff>
      <xdr:row>24</xdr:row>
      <xdr:rowOff>133350</xdr:rowOff>
    </xdr:to>
    <xdr:sp>
      <xdr:nvSpPr>
        <xdr:cNvPr id="11" name="Line 11"/>
        <xdr:cNvSpPr>
          <a:spLocks/>
        </xdr:cNvSpPr>
      </xdr:nvSpPr>
      <xdr:spPr>
        <a:xfrm>
          <a:off x="10887075" y="386715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285750</xdr:colOff>
      <xdr:row>0</xdr:row>
      <xdr:rowOff>9525</xdr:rowOff>
    </xdr:from>
    <xdr:to>
      <xdr:col>1</xdr:col>
      <xdr:colOff>3124200</xdr:colOff>
      <xdr:row>4</xdr:row>
      <xdr:rowOff>142875</xdr:rowOff>
    </xdr:to>
    <xdr:pic>
      <xdr:nvPicPr>
        <xdr:cNvPr id="12" name="Picture 13"/>
        <xdr:cNvPicPr preferRelativeResize="1">
          <a:picLocks noChangeAspect="1"/>
        </xdr:cNvPicPr>
      </xdr:nvPicPr>
      <xdr:blipFill>
        <a:blip r:embed="rId1"/>
        <a:stretch>
          <a:fillRect/>
        </a:stretch>
      </xdr:blipFill>
      <xdr:spPr>
        <a:xfrm>
          <a:off x="504825" y="9525"/>
          <a:ext cx="28384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33</xdr:row>
      <xdr:rowOff>161925</xdr:rowOff>
    </xdr:from>
    <xdr:to>
      <xdr:col>3</xdr:col>
      <xdr:colOff>933450</xdr:colOff>
      <xdr:row>33</xdr:row>
      <xdr:rowOff>161925</xdr:rowOff>
    </xdr:to>
    <xdr:sp>
      <xdr:nvSpPr>
        <xdr:cNvPr id="1" name="Line 1"/>
        <xdr:cNvSpPr>
          <a:spLocks/>
        </xdr:cNvSpPr>
      </xdr:nvSpPr>
      <xdr:spPr>
        <a:xfrm>
          <a:off x="6610350" y="56673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333375</xdr:colOff>
      <xdr:row>33</xdr:row>
      <xdr:rowOff>161925</xdr:rowOff>
    </xdr:from>
    <xdr:to>
      <xdr:col>3</xdr:col>
      <xdr:colOff>933450</xdr:colOff>
      <xdr:row>33</xdr:row>
      <xdr:rowOff>161925</xdr:rowOff>
    </xdr:to>
    <xdr:sp>
      <xdr:nvSpPr>
        <xdr:cNvPr id="2" name="Line 2"/>
        <xdr:cNvSpPr>
          <a:spLocks/>
        </xdr:cNvSpPr>
      </xdr:nvSpPr>
      <xdr:spPr>
        <a:xfrm>
          <a:off x="6610350" y="56673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79</xdr:row>
      <xdr:rowOff>152400</xdr:rowOff>
    </xdr:from>
    <xdr:to>
      <xdr:col>4</xdr:col>
      <xdr:colOff>933450</xdr:colOff>
      <xdr:row>79</xdr:row>
      <xdr:rowOff>152400</xdr:rowOff>
    </xdr:to>
    <xdr:sp>
      <xdr:nvSpPr>
        <xdr:cNvPr id="3" name="Line 3"/>
        <xdr:cNvSpPr>
          <a:spLocks/>
        </xdr:cNvSpPr>
      </xdr:nvSpPr>
      <xdr:spPr>
        <a:xfrm>
          <a:off x="7753350" y="128778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333375</xdr:colOff>
      <xdr:row>79</xdr:row>
      <xdr:rowOff>152400</xdr:rowOff>
    </xdr:from>
    <xdr:to>
      <xdr:col>4</xdr:col>
      <xdr:colOff>933450</xdr:colOff>
      <xdr:row>79</xdr:row>
      <xdr:rowOff>152400</xdr:rowOff>
    </xdr:to>
    <xdr:sp>
      <xdr:nvSpPr>
        <xdr:cNvPr id="4" name="Line 4"/>
        <xdr:cNvSpPr>
          <a:spLocks/>
        </xdr:cNvSpPr>
      </xdr:nvSpPr>
      <xdr:spPr>
        <a:xfrm>
          <a:off x="7753350" y="128778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180975</xdr:colOff>
      <xdr:row>0</xdr:row>
      <xdr:rowOff>114300</xdr:rowOff>
    </xdr:from>
    <xdr:to>
      <xdr:col>1</xdr:col>
      <xdr:colOff>2419350</xdr:colOff>
      <xdr:row>5</xdr:row>
      <xdr:rowOff>28575</xdr:rowOff>
    </xdr:to>
    <xdr:pic>
      <xdr:nvPicPr>
        <xdr:cNvPr id="5" name="Picture 6"/>
        <xdr:cNvPicPr preferRelativeResize="1">
          <a:picLocks noChangeAspect="1"/>
        </xdr:cNvPicPr>
      </xdr:nvPicPr>
      <xdr:blipFill>
        <a:blip r:embed="rId1"/>
        <a:stretch>
          <a:fillRect/>
        </a:stretch>
      </xdr:blipFill>
      <xdr:spPr>
        <a:xfrm>
          <a:off x="400050" y="114300"/>
          <a:ext cx="22383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67"/>
  <sheetViews>
    <sheetView tabSelected="1" workbookViewId="0" topLeftCell="A1">
      <selection activeCell="B10" sqref="B10"/>
    </sheetView>
  </sheetViews>
  <sheetFormatPr defaultColWidth="9.140625" defaultRowHeight="12.75"/>
  <cols>
    <col min="1" max="1" width="3.28125" style="172" customWidth="1"/>
    <col min="2" max="2" width="59.57421875" style="160" customWidth="1"/>
    <col min="3" max="3" width="21.57421875" style="160" customWidth="1"/>
    <col min="4" max="4" width="17.140625" style="160" customWidth="1"/>
    <col min="5" max="5" width="19.7109375" style="160" customWidth="1"/>
    <col min="6" max="6" width="15.57421875" style="160" customWidth="1"/>
    <col min="7" max="7" width="20.28125" style="160" customWidth="1"/>
    <col min="8" max="8" width="20.8515625" style="160" customWidth="1"/>
    <col min="9" max="9" width="21.57421875" style="160" customWidth="1"/>
    <col min="10" max="10" width="3.00390625" style="160" customWidth="1"/>
    <col min="11" max="11" width="4.00390625" style="160" customWidth="1"/>
    <col min="12" max="12" width="50.421875" style="24" customWidth="1"/>
    <col min="13" max="13" width="14.7109375" style="160" customWidth="1"/>
    <col min="14" max="14" width="19.140625" style="162" customWidth="1"/>
    <col min="15" max="15" width="17.140625" style="160" customWidth="1"/>
    <col min="16" max="16" width="21.57421875" style="160" customWidth="1"/>
    <col min="17" max="17" width="7.8515625" style="160" customWidth="1"/>
    <col min="18" max="19" width="11.7109375" style="160" customWidth="1"/>
    <col min="20" max="16384" width="7.8515625" style="160" customWidth="1"/>
  </cols>
  <sheetData>
    <row r="1" spans="1:17" ht="22.5">
      <c r="A1" s="268" t="s">
        <v>183</v>
      </c>
      <c r="B1" s="268"/>
      <c r="C1" s="268"/>
      <c r="D1" s="268"/>
      <c r="E1" s="268"/>
      <c r="F1" s="268"/>
      <c r="G1" s="268"/>
      <c r="H1" s="268"/>
      <c r="I1" s="268"/>
      <c r="J1" s="268"/>
      <c r="K1" s="268"/>
      <c r="L1" s="268"/>
      <c r="M1" s="268"/>
      <c r="N1" s="268"/>
      <c r="O1" s="268"/>
      <c r="P1" s="268"/>
      <c r="Q1" s="24"/>
    </row>
    <row r="2" spans="1:17" ht="14.25" customHeight="1">
      <c r="A2" s="269" t="s">
        <v>184</v>
      </c>
      <c r="B2" s="269"/>
      <c r="C2" s="269"/>
      <c r="D2" s="269"/>
      <c r="E2" s="269"/>
      <c r="F2" s="269"/>
      <c r="G2" s="269"/>
      <c r="H2" s="269"/>
      <c r="I2" s="269"/>
      <c r="J2" s="269"/>
      <c r="K2" s="269"/>
      <c r="L2" s="269"/>
      <c r="M2" s="269"/>
      <c r="N2" s="269"/>
      <c r="O2" s="269"/>
      <c r="P2" s="269"/>
      <c r="Q2" s="24"/>
    </row>
    <row r="3" spans="1:17" ht="15.75" customHeight="1">
      <c r="A3" s="270" t="s">
        <v>254</v>
      </c>
      <c r="B3" s="270"/>
      <c r="C3" s="270"/>
      <c r="D3" s="270"/>
      <c r="E3" s="270"/>
      <c r="F3" s="270"/>
      <c r="G3" s="270"/>
      <c r="H3" s="270"/>
      <c r="I3" s="270"/>
      <c r="J3" s="270"/>
      <c r="K3" s="270"/>
      <c r="L3" s="270"/>
      <c r="M3" s="270"/>
      <c r="N3" s="270"/>
      <c r="O3" s="270"/>
      <c r="P3" s="270"/>
      <c r="Q3" s="24"/>
    </row>
    <row r="4" spans="1:17" ht="15.75" customHeight="1">
      <c r="A4" s="269" t="s">
        <v>240</v>
      </c>
      <c r="B4" s="269"/>
      <c r="C4" s="269"/>
      <c r="D4" s="269"/>
      <c r="E4" s="269"/>
      <c r="F4" s="269"/>
      <c r="G4" s="269"/>
      <c r="H4" s="269"/>
      <c r="I4" s="269"/>
      <c r="J4" s="269"/>
      <c r="K4" s="269"/>
      <c r="L4" s="269"/>
      <c r="M4" s="269"/>
      <c r="N4" s="269"/>
      <c r="O4" s="269"/>
      <c r="P4" s="269"/>
      <c r="Q4" s="24"/>
    </row>
    <row r="5" spans="1:17" ht="15.75" customHeight="1">
      <c r="A5" s="154"/>
      <c r="B5" s="154"/>
      <c r="C5" s="154"/>
      <c r="D5" s="154"/>
      <c r="E5" s="154"/>
      <c r="F5" s="154"/>
      <c r="G5" s="154"/>
      <c r="H5" s="154"/>
      <c r="I5" s="154"/>
      <c r="J5" s="154"/>
      <c r="K5" s="154"/>
      <c r="L5" s="154"/>
      <c r="M5" s="154"/>
      <c r="N5" s="161"/>
      <c r="O5" s="154"/>
      <c r="Q5" s="24"/>
    </row>
    <row r="6" spans="1:17" ht="15.75" customHeight="1" thickBot="1">
      <c r="A6" s="160"/>
      <c r="L6" s="160"/>
      <c r="O6" s="24"/>
      <c r="P6" s="24"/>
      <c r="Q6" s="238"/>
    </row>
    <row r="7" spans="1:17" ht="13.5" thickBot="1">
      <c r="A7" s="133"/>
      <c r="B7" s="163" t="s">
        <v>20</v>
      </c>
      <c r="C7" s="135"/>
      <c r="D7" s="135"/>
      <c r="E7" s="135"/>
      <c r="F7" s="135"/>
      <c r="G7" s="135"/>
      <c r="H7" s="135"/>
      <c r="I7" s="135"/>
      <c r="J7" s="135"/>
      <c r="K7" s="135"/>
      <c r="L7" s="135"/>
      <c r="M7" s="135"/>
      <c r="N7" s="164"/>
      <c r="O7" s="135"/>
      <c r="P7" s="165" t="s">
        <v>238</v>
      </c>
      <c r="Q7" s="166"/>
    </row>
    <row r="8" spans="1:17" ht="10.5">
      <c r="A8" s="154"/>
      <c r="C8" s="271">
        <v>38352</v>
      </c>
      <c r="D8" s="271"/>
      <c r="E8" s="271"/>
      <c r="F8" s="154"/>
      <c r="G8" s="271">
        <v>37986</v>
      </c>
      <c r="H8" s="271"/>
      <c r="I8" s="271"/>
      <c r="J8" s="155"/>
      <c r="K8" s="154"/>
      <c r="M8" s="154"/>
      <c r="N8" s="246">
        <v>38352</v>
      </c>
      <c r="O8" s="154"/>
      <c r="P8" s="246">
        <v>37986</v>
      </c>
      <c r="Q8" s="159"/>
    </row>
    <row r="9" spans="1:17" ht="10.5">
      <c r="A9" s="154"/>
      <c r="C9" s="267" t="s">
        <v>188</v>
      </c>
      <c r="D9" s="267"/>
      <c r="E9" s="267"/>
      <c r="G9" s="267" t="s">
        <v>188</v>
      </c>
      <c r="H9" s="267"/>
      <c r="I9" s="267"/>
      <c r="J9" s="156"/>
      <c r="K9" s="154"/>
      <c r="M9" s="154"/>
      <c r="N9" s="157" t="s">
        <v>246</v>
      </c>
      <c r="O9" s="89"/>
      <c r="P9" s="157" t="s">
        <v>246</v>
      </c>
      <c r="Q9" s="159"/>
    </row>
    <row r="10" spans="1:17" ht="10.5">
      <c r="A10" s="158"/>
      <c r="C10" s="89"/>
      <c r="D10" s="24"/>
      <c r="E10" s="89"/>
      <c r="G10" s="167"/>
      <c r="H10" s="168"/>
      <c r="I10" s="167"/>
      <c r="J10" s="169"/>
      <c r="N10" s="161"/>
      <c r="P10" s="161"/>
      <c r="Q10" s="159"/>
    </row>
    <row r="11" spans="1:17" ht="10.5">
      <c r="A11" s="158"/>
      <c r="B11" s="170"/>
      <c r="C11" s="171" t="s">
        <v>22</v>
      </c>
      <c r="D11" s="171" t="s">
        <v>23</v>
      </c>
      <c r="E11" s="167" t="s">
        <v>24</v>
      </c>
      <c r="G11" s="171" t="s">
        <v>22</v>
      </c>
      <c r="H11" s="171" t="s">
        <v>23</v>
      </c>
      <c r="I11" s="167" t="s">
        <v>24</v>
      </c>
      <c r="J11" s="169"/>
      <c r="N11" s="161"/>
      <c r="P11" s="161"/>
      <c r="Q11" s="159"/>
    </row>
    <row r="12" spans="1:17" ht="12.75" customHeight="1">
      <c r="A12" s="158"/>
      <c r="B12" s="170"/>
      <c r="C12" s="170"/>
      <c r="D12" s="170"/>
      <c r="G12" s="170"/>
      <c r="H12" s="170"/>
      <c r="J12" s="95"/>
      <c r="P12" s="162"/>
      <c r="Q12" s="159"/>
    </row>
    <row r="13" spans="1:17" ht="10.5">
      <c r="A13" s="158" t="s">
        <v>189</v>
      </c>
      <c r="B13" s="170" t="s">
        <v>190</v>
      </c>
      <c r="C13" s="170"/>
      <c r="D13" s="170"/>
      <c r="G13" s="170"/>
      <c r="H13" s="170"/>
      <c r="J13" s="95"/>
      <c r="K13" s="158" t="s">
        <v>0</v>
      </c>
      <c r="L13" s="170" t="s">
        <v>245</v>
      </c>
      <c r="P13" s="162"/>
      <c r="Q13" s="159"/>
    </row>
    <row r="14" spans="1:17" ht="10.5">
      <c r="A14" s="158" t="s">
        <v>1</v>
      </c>
      <c r="B14" s="170" t="s">
        <v>27</v>
      </c>
      <c r="C14" s="170">
        <v>988309.88</v>
      </c>
      <c r="D14" s="170">
        <v>0</v>
      </c>
      <c r="E14" s="160">
        <f>C14-D14</f>
        <v>988309.88</v>
      </c>
      <c r="G14" s="170"/>
      <c r="H14" s="170"/>
      <c r="J14" s="95"/>
      <c r="K14" s="158" t="s">
        <v>2</v>
      </c>
      <c r="L14" s="170" t="s">
        <v>82</v>
      </c>
      <c r="P14" s="162"/>
      <c r="Q14" s="159"/>
    </row>
    <row r="15" spans="1:17" ht="10.5">
      <c r="A15" s="158" t="s">
        <v>3</v>
      </c>
      <c r="B15" s="170" t="s">
        <v>30</v>
      </c>
      <c r="C15" s="77">
        <v>14993638.479999999</v>
      </c>
      <c r="D15" s="77">
        <v>8407003.95</v>
      </c>
      <c r="E15" s="168">
        <f>C15-D15</f>
        <v>6586634.529999999</v>
      </c>
      <c r="G15" s="77">
        <v>12571504.13</v>
      </c>
      <c r="H15" s="77">
        <v>5721040.13</v>
      </c>
      <c r="I15" s="168">
        <f>G15-H15</f>
        <v>6850464.000000001</v>
      </c>
      <c r="J15" s="96"/>
      <c r="K15" s="158"/>
      <c r="L15" s="170" t="s">
        <v>247</v>
      </c>
      <c r="P15" s="162"/>
      <c r="Q15" s="159"/>
    </row>
    <row r="16" spans="3:17" ht="10.5">
      <c r="C16" s="173">
        <f>SUM(C14:C15)</f>
        <v>15981948.36</v>
      </c>
      <c r="D16" s="173">
        <f>SUM(D14:D15)</f>
        <v>8407003.95</v>
      </c>
      <c r="E16" s="173">
        <f>SUM(E14:E15)</f>
        <v>7574944.409999999</v>
      </c>
      <c r="G16" s="173">
        <f>SUM(G15)</f>
        <v>12571504.13</v>
      </c>
      <c r="H16" s="173">
        <f>SUM(H15)</f>
        <v>5721040.13</v>
      </c>
      <c r="I16" s="173">
        <f>SUM(I15)</f>
        <v>6850464.000000001</v>
      </c>
      <c r="J16" s="174"/>
      <c r="K16" s="172" t="s">
        <v>4</v>
      </c>
      <c r="L16" s="160" t="s">
        <v>83</v>
      </c>
      <c r="N16" s="168">
        <v>33234894</v>
      </c>
      <c r="P16" s="168">
        <v>33234894</v>
      </c>
      <c r="Q16" s="159"/>
    </row>
    <row r="17" spans="10:17" ht="10.5">
      <c r="J17" s="95"/>
      <c r="N17" s="173">
        <f>SUM(N16)</f>
        <v>33234894</v>
      </c>
      <c r="O17" s="175"/>
      <c r="P17" s="173">
        <f>SUM(P16)</f>
        <v>33234894</v>
      </c>
      <c r="Q17" s="159"/>
    </row>
    <row r="18" spans="1:17" ht="10.5">
      <c r="A18" s="158"/>
      <c r="B18" s="170"/>
      <c r="C18" s="34"/>
      <c r="D18" s="34"/>
      <c r="G18" s="34"/>
      <c r="H18" s="34"/>
      <c r="J18" s="95"/>
      <c r="L18" s="160"/>
      <c r="N18" s="160"/>
      <c r="Q18" s="159"/>
    </row>
    <row r="19" spans="10:17" ht="10.5">
      <c r="J19" s="95"/>
      <c r="N19" s="24"/>
      <c r="P19" s="24"/>
      <c r="Q19" s="159"/>
    </row>
    <row r="20" spans="10:17" ht="10.5">
      <c r="J20" s="95"/>
      <c r="K20" s="158" t="s">
        <v>5</v>
      </c>
      <c r="L20" s="170" t="s">
        <v>248</v>
      </c>
      <c r="N20" s="175">
        <v>52064865.56</v>
      </c>
      <c r="O20" s="175"/>
      <c r="P20" s="175">
        <v>52064865.56</v>
      </c>
      <c r="Q20" s="159"/>
    </row>
    <row r="21" spans="1:17" ht="10.5">
      <c r="A21" s="158"/>
      <c r="B21" s="170"/>
      <c r="J21" s="95"/>
      <c r="L21" s="160"/>
      <c r="N21" s="160"/>
      <c r="Q21" s="159"/>
    </row>
    <row r="22" spans="1:17" ht="10.5">
      <c r="A22" s="158"/>
      <c r="B22" s="170"/>
      <c r="C22" s="34"/>
      <c r="D22" s="34"/>
      <c r="E22" s="24"/>
      <c r="G22" s="34"/>
      <c r="H22" s="34"/>
      <c r="I22" s="24"/>
      <c r="J22" s="95"/>
      <c r="K22" s="158" t="s">
        <v>6</v>
      </c>
      <c r="L22" s="170" t="s">
        <v>84</v>
      </c>
      <c r="N22" s="160"/>
      <c r="Q22" s="159"/>
    </row>
    <row r="23" spans="1:17" ht="10.5">
      <c r="A23" s="158" t="s">
        <v>100</v>
      </c>
      <c r="B23" s="170" t="s">
        <v>191</v>
      </c>
      <c r="C23" s="170"/>
      <c r="D23" s="170"/>
      <c r="G23" s="170"/>
      <c r="H23" s="170"/>
      <c r="J23" s="95"/>
      <c r="K23" s="158" t="s">
        <v>1</v>
      </c>
      <c r="L23" s="170" t="s">
        <v>85</v>
      </c>
      <c r="N23" s="173">
        <v>1684217.52</v>
      </c>
      <c r="O23" s="175"/>
      <c r="P23" s="173">
        <v>1991992.65</v>
      </c>
      <c r="Q23" s="159"/>
    </row>
    <row r="24" spans="1:17" ht="10.5">
      <c r="A24" s="158" t="s">
        <v>2</v>
      </c>
      <c r="B24" s="170" t="s">
        <v>31</v>
      </c>
      <c r="C24" s="176"/>
      <c r="D24" s="176"/>
      <c r="E24" s="168"/>
      <c r="G24" s="176"/>
      <c r="H24" s="176"/>
      <c r="I24" s="168"/>
      <c r="J24" s="96"/>
      <c r="K24" s="158"/>
      <c r="L24" s="170"/>
      <c r="N24" s="34"/>
      <c r="P24" s="34"/>
      <c r="Q24" s="159"/>
    </row>
    <row r="25" spans="1:17" ht="10.5">
      <c r="A25" s="158" t="s">
        <v>4</v>
      </c>
      <c r="B25" s="170" t="s">
        <v>32</v>
      </c>
      <c r="C25" s="77">
        <v>1181070.09</v>
      </c>
      <c r="D25" s="77">
        <v>807311.74</v>
      </c>
      <c r="E25" s="176">
        <f>C25-D25</f>
        <v>373758.3500000001</v>
      </c>
      <c r="G25" s="77">
        <v>1156070.09</v>
      </c>
      <c r="H25" s="34">
        <v>625432.57</v>
      </c>
      <c r="I25" s="176">
        <f>G25-H25</f>
        <v>530637.5200000001</v>
      </c>
      <c r="J25" s="98"/>
      <c r="Q25" s="159"/>
    </row>
    <row r="26" spans="1:17" ht="10.5">
      <c r="A26" s="158"/>
      <c r="B26" s="170"/>
      <c r="C26" s="173">
        <f>SUM(C25)</f>
        <v>1181070.09</v>
      </c>
      <c r="D26" s="173">
        <f>SUM(D25)</f>
        <v>807311.74</v>
      </c>
      <c r="E26" s="175">
        <f>SUM(E25)</f>
        <v>373758.3500000001</v>
      </c>
      <c r="G26" s="173">
        <f>SUM(G25)</f>
        <v>1156070.09</v>
      </c>
      <c r="H26" s="173">
        <f>SUM(H25)</f>
        <v>625432.57</v>
      </c>
      <c r="I26" s="175">
        <f>SUM(I25)</f>
        <v>530637.5200000001</v>
      </c>
      <c r="J26" s="177"/>
      <c r="K26" s="158" t="s">
        <v>7</v>
      </c>
      <c r="L26" s="170" t="s">
        <v>86</v>
      </c>
      <c r="N26" s="24"/>
      <c r="P26" s="24"/>
      <c r="Q26" s="159"/>
    </row>
    <row r="27" spans="1:17" ht="10.5">
      <c r="A27" s="158" t="s">
        <v>5</v>
      </c>
      <c r="B27" s="170" t="s">
        <v>34</v>
      </c>
      <c r="C27" s="170"/>
      <c r="D27" s="170"/>
      <c r="G27" s="170"/>
      <c r="H27" s="170"/>
      <c r="J27" s="95"/>
      <c r="K27" s="158" t="s">
        <v>4</v>
      </c>
      <c r="L27" s="170" t="s">
        <v>87</v>
      </c>
      <c r="N27" s="170">
        <v>15894380.68</v>
      </c>
      <c r="P27" s="170">
        <v>15894380.68</v>
      </c>
      <c r="Q27" s="159"/>
    </row>
    <row r="28" spans="1:17" ht="10.5">
      <c r="A28" s="158" t="s">
        <v>4</v>
      </c>
      <c r="B28" s="170" t="s">
        <v>35</v>
      </c>
      <c r="C28" s="170">
        <v>30181308.42</v>
      </c>
      <c r="D28" s="170">
        <v>0</v>
      </c>
      <c r="E28" s="170">
        <f aca="true" t="shared" si="0" ref="E28:E34">C28-D28</f>
        <v>30181308.42</v>
      </c>
      <c r="G28" s="170">
        <v>30059962.42</v>
      </c>
      <c r="H28" s="170">
        <v>0</v>
      </c>
      <c r="I28" s="170">
        <f aca="true" t="shared" si="1" ref="I28:I34">G28-H28</f>
        <v>30059962.42</v>
      </c>
      <c r="J28" s="97"/>
      <c r="K28" s="172" t="s">
        <v>1</v>
      </c>
      <c r="L28" s="24" t="s">
        <v>88</v>
      </c>
      <c r="N28" s="160">
        <v>2006676.45</v>
      </c>
      <c r="P28" s="160">
        <v>2006676.45</v>
      </c>
      <c r="Q28" s="159"/>
    </row>
    <row r="29" spans="1:17" ht="10.5">
      <c r="A29" s="158" t="s">
        <v>1</v>
      </c>
      <c r="B29" s="170" t="s">
        <v>36</v>
      </c>
      <c r="C29" s="170">
        <v>36486088.22</v>
      </c>
      <c r="D29" s="170">
        <v>13681682.33</v>
      </c>
      <c r="E29" s="170">
        <f t="shared" si="0"/>
        <v>22804405.89</v>
      </c>
      <c r="G29" s="170">
        <v>28394154.89</v>
      </c>
      <c r="H29" s="170">
        <v>12888178.98</v>
      </c>
      <c r="I29" s="170">
        <f t="shared" si="1"/>
        <v>15505975.91</v>
      </c>
      <c r="J29" s="97"/>
      <c r="K29" s="158" t="s">
        <v>3</v>
      </c>
      <c r="L29" s="170" t="s">
        <v>89</v>
      </c>
      <c r="N29" s="170">
        <v>2589938.78</v>
      </c>
      <c r="P29" s="170">
        <v>2589938.78</v>
      </c>
      <c r="Q29" s="159"/>
    </row>
    <row r="30" spans="1:17" ht="10.5">
      <c r="A30" s="178" t="s">
        <v>3</v>
      </c>
      <c r="B30" s="179" t="s">
        <v>37</v>
      </c>
      <c r="C30" s="170">
        <v>338254184.82</v>
      </c>
      <c r="D30" s="170">
        <v>203025500.63</v>
      </c>
      <c r="E30" s="170">
        <f t="shared" si="0"/>
        <v>135228684.19</v>
      </c>
      <c r="G30" s="170">
        <v>313013286.58</v>
      </c>
      <c r="H30" s="170">
        <v>183392062.91</v>
      </c>
      <c r="I30" s="170">
        <f t="shared" si="1"/>
        <v>129621223.66999999</v>
      </c>
      <c r="J30" s="97"/>
      <c r="K30" s="158" t="s">
        <v>8</v>
      </c>
      <c r="L30" s="170" t="s">
        <v>90</v>
      </c>
      <c r="N30" s="170">
        <v>54882116.15</v>
      </c>
      <c r="P30" s="170">
        <v>44882116.15</v>
      </c>
      <c r="Q30" s="159"/>
    </row>
    <row r="31" spans="1:17" ht="10.5">
      <c r="A31" s="158" t="s">
        <v>8</v>
      </c>
      <c r="B31" s="170" t="s">
        <v>38</v>
      </c>
      <c r="C31" s="170">
        <v>3074337.87</v>
      </c>
      <c r="D31" s="170">
        <v>2444464.74</v>
      </c>
      <c r="E31" s="170">
        <f t="shared" si="0"/>
        <v>629873.1299999999</v>
      </c>
      <c r="G31" s="170">
        <v>2952308.11</v>
      </c>
      <c r="H31" s="170">
        <v>2257640.14</v>
      </c>
      <c r="I31" s="170">
        <f t="shared" si="1"/>
        <v>694667.9699999997</v>
      </c>
      <c r="J31" s="97"/>
      <c r="K31" s="158" t="s">
        <v>9</v>
      </c>
      <c r="L31" s="170" t="s">
        <v>249</v>
      </c>
      <c r="N31" s="168">
        <f>+N129</f>
        <v>113591.6</v>
      </c>
      <c r="P31" s="168">
        <v>1384954.6</v>
      </c>
      <c r="Q31" s="159"/>
    </row>
    <row r="32" spans="1:17" ht="10.5">
      <c r="A32" s="158" t="s">
        <v>9</v>
      </c>
      <c r="B32" s="170" t="s">
        <v>39</v>
      </c>
      <c r="C32" s="170">
        <v>12217859.39</v>
      </c>
      <c r="D32" s="170">
        <v>9030696.71</v>
      </c>
      <c r="E32" s="170">
        <f t="shared" si="0"/>
        <v>3187162.6799999997</v>
      </c>
      <c r="G32" s="170">
        <v>11209440.08</v>
      </c>
      <c r="H32" s="170">
        <v>8035151.34</v>
      </c>
      <c r="I32" s="170">
        <f t="shared" si="1"/>
        <v>3174288.74</v>
      </c>
      <c r="J32" s="97"/>
      <c r="K32" s="158"/>
      <c r="L32" s="170"/>
      <c r="N32" s="175">
        <f>SUM(N27:N31)</f>
        <v>75486703.66</v>
      </c>
      <c r="O32" s="175"/>
      <c r="P32" s="175">
        <f>SUM(P27:P31)</f>
        <v>66758066.660000004</v>
      </c>
      <c r="Q32" s="159"/>
    </row>
    <row r="33" spans="1:17" ht="10.5">
      <c r="A33" s="158" t="s">
        <v>10</v>
      </c>
      <c r="B33" s="170" t="s">
        <v>40</v>
      </c>
      <c r="C33" s="77">
        <v>304076415.46</v>
      </c>
      <c r="D33" s="34">
        <v>0</v>
      </c>
      <c r="E33" s="176">
        <f t="shared" si="0"/>
        <v>304076415.46</v>
      </c>
      <c r="G33" s="77">
        <v>92984564.42</v>
      </c>
      <c r="H33" s="77">
        <v>0</v>
      </c>
      <c r="I33" s="176">
        <f t="shared" si="1"/>
        <v>92984564.42</v>
      </c>
      <c r="J33" s="98"/>
      <c r="Q33" s="159"/>
    </row>
    <row r="34" spans="1:17" ht="10.5">
      <c r="A34" s="158"/>
      <c r="B34" s="170"/>
      <c r="C34" s="77">
        <f>SUM(C28:C33)</f>
        <v>724290194.18</v>
      </c>
      <c r="D34" s="77">
        <f>SUM(D28:D33)</f>
        <v>228182344.41000003</v>
      </c>
      <c r="E34" s="176">
        <f t="shared" si="0"/>
        <v>496107849.7699999</v>
      </c>
      <c r="G34" s="77">
        <f>SUM(G28:G33)</f>
        <v>478613716.5</v>
      </c>
      <c r="H34" s="77">
        <f>SUM(H28:H33)</f>
        <v>206573033.36999997</v>
      </c>
      <c r="I34" s="176">
        <f t="shared" si="1"/>
        <v>272040683.13</v>
      </c>
      <c r="J34" s="98"/>
      <c r="K34" s="158"/>
      <c r="L34" s="170"/>
      <c r="N34" s="160"/>
      <c r="Q34" s="159"/>
    </row>
    <row r="35" spans="1:17" ht="10.5">
      <c r="A35" s="158"/>
      <c r="B35" s="170" t="s">
        <v>192</v>
      </c>
      <c r="C35" s="173">
        <f>C26+C34</f>
        <v>725471264.27</v>
      </c>
      <c r="D35" s="173">
        <f>D26+D34</f>
        <v>228989656.15000004</v>
      </c>
      <c r="E35" s="175">
        <f>E34+E26</f>
        <v>496481608.11999995</v>
      </c>
      <c r="G35" s="173">
        <f>G26+G34</f>
        <v>479769786.59</v>
      </c>
      <c r="H35" s="173">
        <f>H26+H34</f>
        <v>207198465.93999997</v>
      </c>
      <c r="I35" s="175">
        <f>I34+I26</f>
        <v>272571320.65</v>
      </c>
      <c r="J35" s="177"/>
      <c r="K35" s="158" t="s">
        <v>11</v>
      </c>
      <c r="L35" s="170" t="s">
        <v>91</v>
      </c>
      <c r="P35" s="24"/>
      <c r="Q35" s="159"/>
    </row>
    <row r="36" spans="1:17" ht="10.5">
      <c r="A36" s="158"/>
      <c r="B36" s="170"/>
      <c r="C36" s="34"/>
      <c r="D36" s="34"/>
      <c r="E36" s="24"/>
      <c r="G36" s="34"/>
      <c r="H36" s="34"/>
      <c r="I36" s="24"/>
      <c r="J36" s="95"/>
      <c r="K36" s="158"/>
      <c r="L36" s="24" t="s">
        <v>92</v>
      </c>
      <c r="N36" s="180">
        <v>14902610.87</v>
      </c>
      <c r="P36" s="180">
        <v>11768722.51999998</v>
      </c>
      <c r="Q36" s="159"/>
    </row>
    <row r="37" spans="1:17" ht="10.5">
      <c r="A37" s="158"/>
      <c r="B37" s="170"/>
      <c r="C37" s="170"/>
      <c r="D37" s="170"/>
      <c r="G37" s="181"/>
      <c r="H37" s="170"/>
      <c r="J37" s="95"/>
      <c r="K37" s="158"/>
      <c r="L37" s="23"/>
      <c r="M37" s="168"/>
      <c r="N37" s="160"/>
      <c r="Q37" s="159"/>
    </row>
    <row r="38" spans="1:17" ht="10.5">
      <c r="A38" s="158"/>
      <c r="B38" s="170"/>
      <c r="C38" s="170"/>
      <c r="D38" s="170"/>
      <c r="G38" s="170"/>
      <c r="H38" s="170"/>
      <c r="J38" s="95"/>
      <c r="K38" s="158"/>
      <c r="N38" s="168"/>
      <c r="O38" s="168"/>
      <c r="P38" s="79"/>
      <c r="Q38" s="159"/>
    </row>
    <row r="39" spans="1:17" ht="10.5">
      <c r="A39" s="158"/>
      <c r="B39" s="170"/>
      <c r="C39" s="170"/>
      <c r="D39" s="170"/>
      <c r="G39" s="170"/>
      <c r="H39" s="170"/>
      <c r="J39" s="95"/>
      <c r="K39" s="158"/>
      <c r="N39" s="175"/>
      <c r="O39" s="175"/>
      <c r="P39" s="175"/>
      <c r="Q39" s="159"/>
    </row>
    <row r="40" spans="1:17" ht="10.5">
      <c r="A40" s="158"/>
      <c r="B40" s="170"/>
      <c r="C40" s="170"/>
      <c r="D40" s="170"/>
      <c r="G40" s="170"/>
      <c r="H40" s="170"/>
      <c r="J40" s="95"/>
      <c r="K40" s="158"/>
      <c r="N40" s="24"/>
      <c r="O40" s="24"/>
      <c r="P40" s="24"/>
      <c r="Q40" s="159"/>
    </row>
    <row r="41" spans="1:17" ht="10.5">
      <c r="A41" s="158" t="s">
        <v>6</v>
      </c>
      <c r="B41" s="170" t="s">
        <v>42</v>
      </c>
      <c r="C41" s="170"/>
      <c r="D41" s="170"/>
      <c r="G41" s="170"/>
      <c r="H41" s="170"/>
      <c r="J41" s="95"/>
      <c r="K41" s="158"/>
      <c r="L41" s="170"/>
      <c r="N41" s="24"/>
      <c r="P41" s="24"/>
      <c r="Q41" s="159"/>
    </row>
    <row r="42" spans="1:17" ht="10.5">
      <c r="A42" s="158" t="s">
        <v>4</v>
      </c>
      <c r="B42" s="170" t="s">
        <v>43</v>
      </c>
      <c r="C42" s="170"/>
      <c r="D42" s="170">
        <v>37564471.06</v>
      </c>
      <c r="G42" s="170"/>
      <c r="H42" s="170">
        <v>38429621.46</v>
      </c>
      <c r="J42" s="95"/>
      <c r="K42" s="158"/>
      <c r="L42" s="170" t="s">
        <v>250</v>
      </c>
      <c r="N42" s="175">
        <f>N17+N20+N23+N32+N36</f>
        <v>177373291.61</v>
      </c>
      <c r="O42" s="175"/>
      <c r="P42" s="175">
        <f>P17+P20+P23+P32+P36</f>
        <v>165818541.39</v>
      </c>
      <c r="Q42" s="159"/>
    </row>
    <row r="43" spans="1:17" ht="10.5">
      <c r="A43" s="172" t="s">
        <v>12</v>
      </c>
      <c r="B43" s="170" t="s">
        <v>44</v>
      </c>
      <c r="D43" s="168">
        <v>1830511.23</v>
      </c>
      <c r="E43" s="170">
        <f>SUM(D42:D43)</f>
        <v>39394982.29</v>
      </c>
      <c r="H43" s="168">
        <v>1830511.23</v>
      </c>
      <c r="I43" s="170">
        <f>SUM(H42:H43)</f>
        <v>40260132.69</v>
      </c>
      <c r="J43" s="97"/>
      <c r="K43" s="158"/>
      <c r="L43" s="170"/>
      <c r="N43" s="160"/>
      <c r="Q43" s="159"/>
    </row>
    <row r="44" spans="1:17" ht="10.5">
      <c r="A44" s="158" t="s">
        <v>10</v>
      </c>
      <c r="B44" s="170" t="s">
        <v>46</v>
      </c>
      <c r="C44" s="170"/>
      <c r="D44" s="170"/>
      <c r="E44" s="176">
        <v>777247.25</v>
      </c>
      <c r="F44" s="168"/>
      <c r="G44" s="170"/>
      <c r="H44" s="170"/>
      <c r="I44" s="176">
        <v>2298476.59</v>
      </c>
      <c r="J44" s="98"/>
      <c r="Q44" s="159"/>
    </row>
    <row r="45" spans="1:17" ht="10.5">
      <c r="A45" s="158"/>
      <c r="B45" s="170"/>
      <c r="C45" s="170"/>
      <c r="D45" s="170"/>
      <c r="E45" s="79">
        <f>SUM(E43:E44)</f>
        <v>40172229.54</v>
      </c>
      <c r="G45" s="170"/>
      <c r="H45" s="170"/>
      <c r="I45" s="79">
        <f>SUM(I43:I44)</f>
        <v>42558609.28</v>
      </c>
      <c r="J45" s="96"/>
      <c r="Q45" s="159"/>
    </row>
    <row r="46" spans="1:17" ht="10.5">
      <c r="A46" s="158"/>
      <c r="B46" s="170" t="s">
        <v>47</v>
      </c>
      <c r="C46" s="170"/>
      <c r="D46" s="170"/>
      <c r="E46" s="175">
        <f>E45+E35</f>
        <v>536653837.65999997</v>
      </c>
      <c r="G46" s="170"/>
      <c r="H46" s="170"/>
      <c r="I46" s="175">
        <f>I45+I35</f>
        <v>315129929.92999995</v>
      </c>
      <c r="J46" s="177"/>
      <c r="Q46" s="159"/>
    </row>
    <row r="47" spans="1:17" ht="10.5">
      <c r="A47" s="158"/>
      <c r="B47" s="170"/>
      <c r="C47" s="170"/>
      <c r="D47" s="170"/>
      <c r="G47" s="170"/>
      <c r="H47" s="170"/>
      <c r="J47" s="95"/>
      <c r="Q47" s="159"/>
    </row>
    <row r="48" spans="10:17" ht="10.5">
      <c r="J48" s="95"/>
      <c r="Q48" s="159"/>
    </row>
    <row r="49" spans="1:17" ht="10.5">
      <c r="A49" s="158" t="s">
        <v>48</v>
      </c>
      <c r="B49" s="170" t="s">
        <v>49</v>
      </c>
      <c r="C49" s="170"/>
      <c r="D49" s="170"/>
      <c r="G49" s="170"/>
      <c r="H49" s="170"/>
      <c r="J49" s="95"/>
      <c r="K49" s="158" t="s">
        <v>189</v>
      </c>
      <c r="L49" s="170" t="s">
        <v>93</v>
      </c>
      <c r="N49" s="160"/>
      <c r="Q49" s="159"/>
    </row>
    <row r="50" spans="1:18" ht="10.5">
      <c r="A50" s="158" t="s">
        <v>2</v>
      </c>
      <c r="B50" s="170" t="s">
        <v>50</v>
      </c>
      <c r="C50" s="170"/>
      <c r="D50" s="170"/>
      <c r="G50" s="170"/>
      <c r="H50" s="170"/>
      <c r="J50" s="95"/>
      <c r="K50" s="158" t="s">
        <v>4</v>
      </c>
      <c r="L50" s="170" t="s">
        <v>95</v>
      </c>
      <c r="N50" s="170">
        <v>4322808.19</v>
      </c>
      <c r="P50" s="170">
        <v>4322808.19</v>
      </c>
      <c r="Q50" s="159"/>
      <c r="R50" s="170"/>
    </row>
    <row r="51" spans="1:17" ht="10.5">
      <c r="A51" s="158" t="s">
        <v>4</v>
      </c>
      <c r="B51" s="170" t="s">
        <v>51</v>
      </c>
      <c r="C51" s="170"/>
      <c r="D51" s="170"/>
      <c r="E51" s="160">
        <v>28721735.8</v>
      </c>
      <c r="G51" s="170"/>
      <c r="H51" s="170"/>
      <c r="I51" s="170">
        <v>24547417.35</v>
      </c>
      <c r="J51" s="97"/>
      <c r="K51" s="158" t="s">
        <v>12</v>
      </c>
      <c r="L51" s="170" t="s">
        <v>96</v>
      </c>
      <c r="N51" s="176">
        <v>44428319.72</v>
      </c>
      <c r="P51" s="176">
        <v>38029355.78</v>
      </c>
      <c r="Q51" s="159"/>
    </row>
    <row r="52" spans="1:17" ht="10.5">
      <c r="A52" s="158" t="s">
        <v>12</v>
      </c>
      <c r="B52" s="170" t="s">
        <v>52</v>
      </c>
      <c r="C52" s="170"/>
      <c r="D52" s="170"/>
      <c r="E52" s="170">
        <f>46025139.12+4343628.17</f>
        <v>50368767.29</v>
      </c>
      <c r="G52" s="170"/>
      <c r="H52" s="170"/>
      <c r="I52" s="170">
        <v>57930986.41</v>
      </c>
      <c r="J52" s="97"/>
      <c r="K52" s="158"/>
      <c r="L52" s="170"/>
      <c r="N52" s="175">
        <f>SUM(N50:N51)</f>
        <v>48751127.91</v>
      </c>
      <c r="P52" s="175">
        <f>SUM(P50:P51)</f>
        <v>42352163.97</v>
      </c>
      <c r="Q52" s="159"/>
    </row>
    <row r="53" spans="1:17" ht="10.5">
      <c r="A53" s="158" t="s">
        <v>3</v>
      </c>
      <c r="B53" s="170" t="s">
        <v>193</v>
      </c>
      <c r="C53" s="170"/>
      <c r="D53" s="170"/>
      <c r="E53" s="170">
        <f>65178440+360759.18+14575294.47</f>
        <v>80114493.65</v>
      </c>
      <c r="G53" s="170"/>
      <c r="H53" s="170"/>
      <c r="I53" s="170">
        <v>68850843.17</v>
      </c>
      <c r="J53" s="97"/>
      <c r="K53" s="158"/>
      <c r="L53" s="170"/>
      <c r="N53" s="24"/>
      <c r="P53" s="24"/>
      <c r="Q53" s="159"/>
    </row>
    <row r="54" spans="1:17" ht="10.5">
      <c r="A54" s="158" t="s">
        <v>8</v>
      </c>
      <c r="B54" s="170" t="s">
        <v>194</v>
      </c>
      <c r="C54" s="170"/>
      <c r="D54" s="170"/>
      <c r="E54" s="176">
        <v>0</v>
      </c>
      <c r="G54" s="170"/>
      <c r="H54" s="170"/>
      <c r="I54" s="176">
        <v>0</v>
      </c>
      <c r="J54" s="98"/>
      <c r="K54" s="158"/>
      <c r="L54" s="170"/>
      <c r="N54" s="24"/>
      <c r="P54" s="24"/>
      <c r="Q54" s="159"/>
    </row>
    <row r="55" spans="1:17" ht="10.5">
      <c r="A55" s="182"/>
      <c r="B55" s="170"/>
      <c r="C55" s="170"/>
      <c r="D55" s="170"/>
      <c r="E55" s="175">
        <f>SUM(E51:E54)</f>
        <v>159204996.74</v>
      </c>
      <c r="G55" s="170"/>
      <c r="H55" s="170"/>
      <c r="I55" s="175">
        <f>SUM(I51:I54)</f>
        <v>151329246.93</v>
      </c>
      <c r="J55" s="177"/>
      <c r="Q55" s="159"/>
    </row>
    <row r="56" spans="10:17" ht="10.5">
      <c r="J56" s="95"/>
      <c r="K56" s="158" t="s">
        <v>100</v>
      </c>
      <c r="L56" s="170" t="s">
        <v>195</v>
      </c>
      <c r="N56" s="24"/>
      <c r="P56" s="24"/>
      <c r="Q56" s="159"/>
    </row>
    <row r="57" spans="1:17" ht="10.5">
      <c r="A57" s="182" t="s">
        <v>5</v>
      </c>
      <c r="B57" s="170" t="s">
        <v>54</v>
      </c>
      <c r="C57" s="170"/>
      <c r="D57" s="170"/>
      <c r="G57" s="170"/>
      <c r="H57" s="170"/>
      <c r="J57" s="95"/>
      <c r="K57" s="158" t="s">
        <v>2</v>
      </c>
      <c r="L57" s="170" t="s">
        <v>99</v>
      </c>
      <c r="N57" s="160"/>
      <c r="Q57" s="159"/>
    </row>
    <row r="58" spans="1:17" ht="10.5">
      <c r="A58" s="158" t="s">
        <v>4</v>
      </c>
      <c r="B58" s="170" t="s">
        <v>55</v>
      </c>
      <c r="C58" s="170"/>
      <c r="D58" s="160">
        <v>120241416.02999999</v>
      </c>
      <c r="G58" s="170"/>
      <c r="H58" s="160">
        <v>116290750.27999999</v>
      </c>
      <c r="J58" s="95"/>
      <c r="K58" s="158" t="s">
        <v>4</v>
      </c>
      <c r="L58" s="71" t="s">
        <v>103</v>
      </c>
      <c r="N58" s="160">
        <v>146500000</v>
      </c>
      <c r="P58" s="160">
        <v>0</v>
      </c>
      <c r="Q58" s="159"/>
    </row>
    <row r="59" spans="1:17" ht="10.5">
      <c r="A59" s="182" t="s">
        <v>13</v>
      </c>
      <c r="B59" s="170" t="s">
        <v>196</v>
      </c>
      <c r="C59" s="170"/>
      <c r="D59" s="79">
        <v>1.63140612130519E-10</v>
      </c>
      <c r="E59" s="170">
        <f>D58-D59</f>
        <v>120241416.02999999</v>
      </c>
      <c r="G59" s="170"/>
      <c r="H59" s="79">
        <v>6276117.630000001</v>
      </c>
      <c r="I59" s="170">
        <f>H58-H59</f>
        <v>110014632.64999999</v>
      </c>
      <c r="J59" s="97"/>
      <c r="K59" s="158" t="s">
        <v>12</v>
      </c>
      <c r="L59" s="170" t="s">
        <v>101</v>
      </c>
      <c r="N59" s="160">
        <v>97823.42</v>
      </c>
      <c r="P59" s="160">
        <v>125679675.24</v>
      </c>
      <c r="Q59" s="159"/>
    </row>
    <row r="60" spans="1:17" ht="10.5">
      <c r="A60" s="158" t="s">
        <v>1</v>
      </c>
      <c r="B60" s="170" t="s">
        <v>56</v>
      </c>
      <c r="C60" s="170"/>
      <c r="D60" s="170"/>
      <c r="E60" s="170">
        <v>0</v>
      </c>
      <c r="G60" s="170"/>
      <c r="H60" s="170"/>
      <c r="I60" s="170">
        <v>3832.79</v>
      </c>
      <c r="J60" s="97"/>
      <c r="K60" s="158" t="s">
        <v>14</v>
      </c>
      <c r="L60" s="170" t="s">
        <v>102</v>
      </c>
      <c r="N60" s="176">
        <v>1807.78</v>
      </c>
      <c r="P60" s="176">
        <v>1807.78</v>
      </c>
      <c r="Q60" s="159"/>
    </row>
    <row r="61" spans="1:17" ht="10.5">
      <c r="A61" s="158" t="s">
        <v>58</v>
      </c>
      <c r="B61" s="170" t="s">
        <v>57</v>
      </c>
      <c r="C61" s="170"/>
      <c r="D61" s="170"/>
      <c r="E61" s="170">
        <v>623545.45</v>
      </c>
      <c r="G61" s="170"/>
      <c r="H61" s="170"/>
      <c r="I61" s="170">
        <v>179037.24</v>
      </c>
      <c r="J61" s="97"/>
      <c r="K61" s="158"/>
      <c r="L61" s="170"/>
      <c r="N61" s="175">
        <f>SUM(N58:N60)</f>
        <v>146599631.2</v>
      </c>
      <c r="P61" s="175">
        <f>SUM(P58:P60)</f>
        <v>125681483.02</v>
      </c>
      <c r="Q61" s="159"/>
    </row>
    <row r="62" spans="1:17" ht="10.5">
      <c r="A62" s="158" t="s">
        <v>14</v>
      </c>
      <c r="B62" s="170" t="s">
        <v>61</v>
      </c>
      <c r="C62" s="170"/>
      <c r="D62" s="170"/>
      <c r="E62" s="170">
        <v>298478</v>
      </c>
      <c r="G62" s="170"/>
      <c r="H62" s="170"/>
      <c r="I62" s="170">
        <v>251853</v>
      </c>
      <c r="J62" s="97"/>
      <c r="Q62" s="159"/>
    </row>
    <row r="63" spans="1:17" ht="10.5">
      <c r="A63" s="158" t="s">
        <v>15</v>
      </c>
      <c r="B63" s="170" t="s">
        <v>197</v>
      </c>
      <c r="C63" s="170"/>
      <c r="D63" s="160">
        <v>-1.63140612130519E-10</v>
      </c>
      <c r="E63" s="170"/>
      <c r="G63" s="170"/>
      <c r="H63" s="160">
        <v>1619585.27</v>
      </c>
      <c r="I63" s="170"/>
      <c r="J63" s="97"/>
      <c r="Q63" s="159"/>
    </row>
    <row r="64" spans="1:17" ht="10.5">
      <c r="A64" s="182"/>
      <c r="B64" s="170" t="s">
        <v>196</v>
      </c>
      <c r="C64" s="170"/>
      <c r="D64" s="79">
        <f>+D63</f>
        <v>-1.63140612130519E-10</v>
      </c>
      <c r="E64" s="170">
        <f>D63-D64</f>
        <v>0</v>
      </c>
      <c r="G64" s="170"/>
      <c r="H64" s="79">
        <v>1619585.27</v>
      </c>
      <c r="I64" s="170">
        <f>H63-H64</f>
        <v>0</v>
      </c>
      <c r="J64" s="97"/>
      <c r="Q64" s="159"/>
    </row>
    <row r="65" spans="1:17" ht="10.5">
      <c r="A65" s="158" t="s">
        <v>16</v>
      </c>
      <c r="B65" s="170" t="s">
        <v>63</v>
      </c>
      <c r="C65" s="170"/>
      <c r="D65" s="34"/>
      <c r="E65" s="170">
        <v>45247776.79</v>
      </c>
      <c r="G65" s="170"/>
      <c r="H65" s="170"/>
      <c r="I65" s="170">
        <v>22905588.36</v>
      </c>
      <c r="J65" s="97"/>
      <c r="K65" s="158" t="s">
        <v>5</v>
      </c>
      <c r="L65" s="170" t="s">
        <v>104</v>
      </c>
      <c r="N65" s="160"/>
      <c r="Q65" s="159"/>
    </row>
    <row r="66" spans="1:17" ht="10.5">
      <c r="A66" s="158" t="s">
        <v>17</v>
      </c>
      <c r="B66" s="170" t="s">
        <v>64</v>
      </c>
      <c r="C66" s="170"/>
      <c r="D66" s="170"/>
      <c r="E66" s="176">
        <v>95152.95</v>
      </c>
      <c r="G66" s="170"/>
      <c r="H66" s="170"/>
      <c r="I66" s="176">
        <v>94181.74</v>
      </c>
      <c r="J66" s="98"/>
      <c r="K66" s="158" t="s">
        <v>4</v>
      </c>
      <c r="L66" s="170" t="s">
        <v>105</v>
      </c>
      <c r="N66" s="170">
        <v>160764538.01999998</v>
      </c>
      <c r="P66" s="170">
        <v>62949209.68000001</v>
      </c>
      <c r="Q66" s="159"/>
    </row>
    <row r="67" spans="1:17" ht="10.5">
      <c r="A67" s="182"/>
      <c r="B67" s="170"/>
      <c r="C67" s="170"/>
      <c r="D67" s="170"/>
      <c r="E67" s="175">
        <f>SUM(E58:E66)</f>
        <v>166506369.21999997</v>
      </c>
      <c r="G67" s="170"/>
      <c r="H67" s="170"/>
      <c r="I67" s="175">
        <f>SUM(I58:I66)</f>
        <v>133449125.77999999</v>
      </c>
      <c r="J67" s="177"/>
      <c r="K67" s="158" t="s">
        <v>1</v>
      </c>
      <c r="L67" s="170" t="s">
        <v>107</v>
      </c>
      <c r="N67" s="170">
        <v>92836483.78</v>
      </c>
      <c r="P67" s="170">
        <v>138225181.14000002</v>
      </c>
      <c r="Q67" s="159"/>
    </row>
    <row r="68" spans="1:17" ht="10.5">
      <c r="A68" s="182"/>
      <c r="B68" s="170"/>
      <c r="C68" s="170"/>
      <c r="D68" s="170"/>
      <c r="E68" s="24"/>
      <c r="G68" s="170"/>
      <c r="H68" s="170"/>
      <c r="I68" s="24"/>
      <c r="J68" s="95"/>
      <c r="K68" s="158" t="s">
        <v>3</v>
      </c>
      <c r="L68" s="170" t="s">
        <v>108</v>
      </c>
      <c r="N68" s="170">
        <v>203741.54</v>
      </c>
      <c r="P68" s="170">
        <v>77507.79</v>
      </c>
      <c r="Q68" s="159"/>
    </row>
    <row r="69" spans="1:17" ht="10.5">
      <c r="A69" s="182" t="s">
        <v>198</v>
      </c>
      <c r="B69" s="170" t="s">
        <v>65</v>
      </c>
      <c r="C69" s="170"/>
      <c r="D69" s="170"/>
      <c r="E69" s="24"/>
      <c r="G69" s="170"/>
      <c r="H69" s="170"/>
      <c r="I69" s="24"/>
      <c r="J69" s="95"/>
      <c r="K69" s="158" t="s">
        <v>8</v>
      </c>
      <c r="L69" s="170" t="s">
        <v>109</v>
      </c>
      <c r="N69" s="170">
        <v>61736742.61</v>
      </c>
      <c r="P69" s="170">
        <v>31173854.610000003</v>
      </c>
      <c r="Q69" s="159"/>
    </row>
    <row r="70" spans="1:17" ht="10.5">
      <c r="A70" s="158" t="s">
        <v>3</v>
      </c>
      <c r="B70" s="170" t="s">
        <v>236</v>
      </c>
      <c r="E70" s="168">
        <v>113591.6</v>
      </c>
      <c r="F70" s="168"/>
      <c r="I70" s="168">
        <v>1384954.6</v>
      </c>
      <c r="J70" s="96"/>
      <c r="K70" s="158" t="s">
        <v>9</v>
      </c>
      <c r="L70" s="170" t="s">
        <v>110</v>
      </c>
      <c r="N70" s="170">
        <v>2105956.2</v>
      </c>
      <c r="P70" s="170">
        <v>1865496.73</v>
      </c>
      <c r="Q70" s="159"/>
    </row>
    <row r="71" spans="1:17" ht="10.5">
      <c r="A71" s="158"/>
      <c r="B71" s="170"/>
      <c r="E71" s="175">
        <f>SUM(E70)</f>
        <v>113591.6</v>
      </c>
      <c r="F71" s="168"/>
      <c r="I71" s="175">
        <f>SUM(I70)</f>
        <v>1384954.6</v>
      </c>
      <c r="J71" s="177"/>
      <c r="K71" s="158" t="s">
        <v>10</v>
      </c>
      <c r="L71" s="170" t="s">
        <v>251</v>
      </c>
      <c r="N71" s="170">
        <v>131469301.49</v>
      </c>
      <c r="P71" s="170">
        <v>195646.9</v>
      </c>
      <c r="Q71" s="159"/>
    </row>
    <row r="72" spans="10:17" ht="10.5">
      <c r="J72" s="95"/>
      <c r="K72" s="172" t="s">
        <v>15</v>
      </c>
      <c r="L72" s="170" t="s">
        <v>112</v>
      </c>
      <c r="N72" s="170">
        <v>72416935.81</v>
      </c>
      <c r="P72" s="170">
        <v>33659937.91</v>
      </c>
      <c r="Q72" s="159"/>
    </row>
    <row r="73" spans="1:17" ht="10.5">
      <c r="A73" s="158" t="s">
        <v>7</v>
      </c>
      <c r="B73" s="170" t="s">
        <v>66</v>
      </c>
      <c r="C73" s="170"/>
      <c r="D73" s="170"/>
      <c r="G73" s="170"/>
      <c r="H73" s="170"/>
      <c r="J73" s="95"/>
      <c r="K73" s="158" t="s">
        <v>16</v>
      </c>
      <c r="L73" s="24" t="s">
        <v>113</v>
      </c>
      <c r="N73" s="168">
        <v>561334.99</v>
      </c>
      <c r="P73" s="168">
        <v>2319995.32</v>
      </c>
      <c r="Q73" s="159"/>
    </row>
    <row r="74" spans="1:17" ht="10.5">
      <c r="A74" s="158" t="s">
        <v>4</v>
      </c>
      <c r="B74" s="170" t="s">
        <v>67</v>
      </c>
      <c r="C74" s="170"/>
      <c r="D74" s="170"/>
      <c r="E74" s="170">
        <v>109701.43</v>
      </c>
      <c r="G74" s="170"/>
      <c r="H74" s="170"/>
      <c r="I74" s="170">
        <v>101980.51</v>
      </c>
      <c r="J74" s="97"/>
      <c r="K74" s="158"/>
      <c r="N74" s="175">
        <f>SUM(N66:N73)</f>
        <v>522095034.44</v>
      </c>
      <c r="P74" s="175">
        <f>SUM(P66:P73)</f>
        <v>270466830.08000004</v>
      </c>
      <c r="Q74" s="159"/>
    </row>
    <row r="75" spans="1:17" ht="10.5">
      <c r="A75" s="158" t="s">
        <v>1</v>
      </c>
      <c r="B75" s="170" t="s">
        <v>68</v>
      </c>
      <c r="C75" s="170"/>
      <c r="D75" s="170"/>
      <c r="E75" s="176">
        <v>41316536.08</v>
      </c>
      <c r="F75" s="168"/>
      <c r="G75" s="170"/>
      <c r="H75" s="170"/>
      <c r="I75" s="176">
        <v>40410938.95999999</v>
      </c>
      <c r="J75" s="98"/>
      <c r="N75" s="160"/>
      <c r="Q75" s="159"/>
    </row>
    <row r="76" spans="1:17" ht="10.5">
      <c r="A76" s="158"/>
      <c r="B76" s="170"/>
      <c r="C76" s="170"/>
      <c r="D76" s="170"/>
      <c r="E76" s="79">
        <f>SUM(E74:E75)</f>
        <v>41426237.51</v>
      </c>
      <c r="G76" s="170"/>
      <c r="H76" s="170"/>
      <c r="I76" s="79">
        <f>SUM(I74:I75)</f>
        <v>40512919.46999999</v>
      </c>
      <c r="J76" s="96"/>
      <c r="P76" s="162"/>
      <c r="Q76" s="159"/>
    </row>
    <row r="77" spans="1:17" ht="10.5">
      <c r="A77" s="158"/>
      <c r="B77" s="170" t="s">
        <v>69</v>
      </c>
      <c r="C77" s="170"/>
      <c r="D77" s="170"/>
      <c r="E77" s="175">
        <f>E76+E67+E55+E71</f>
        <v>367251195.07</v>
      </c>
      <c r="G77" s="170"/>
      <c r="H77" s="170"/>
      <c r="I77" s="175">
        <f>I76+I67+I55+I71</f>
        <v>326676246.78</v>
      </c>
      <c r="J77" s="177"/>
      <c r="L77" s="170" t="s">
        <v>114</v>
      </c>
      <c r="N77" s="175">
        <f>N74+N61</f>
        <v>668694665.64</v>
      </c>
      <c r="P77" s="175">
        <f>P74+P61</f>
        <v>396148313.1</v>
      </c>
      <c r="Q77" s="159"/>
    </row>
    <row r="78" spans="1:17" ht="10.5">
      <c r="A78" s="158"/>
      <c r="B78" s="170"/>
      <c r="C78" s="170"/>
      <c r="D78" s="170"/>
      <c r="G78" s="170"/>
      <c r="H78" s="170"/>
      <c r="J78" s="95"/>
      <c r="N78" s="160"/>
      <c r="Q78" s="159"/>
    </row>
    <row r="79" spans="7:17" ht="10.5">
      <c r="G79" s="170"/>
      <c r="H79" s="170"/>
      <c r="J79" s="95"/>
      <c r="K79" s="158"/>
      <c r="N79" s="160"/>
      <c r="Q79" s="159"/>
    </row>
    <row r="80" spans="1:17" ht="10.5">
      <c r="A80" s="158" t="s">
        <v>199</v>
      </c>
      <c r="B80" s="170" t="s">
        <v>70</v>
      </c>
      <c r="C80" s="170"/>
      <c r="D80" s="170"/>
      <c r="G80" s="170"/>
      <c r="H80" s="170"/>
      <c r="J80" s="95"/>
      <c r="K80" s="158" t="s">
        <v>48</v>
      </c>
      <c r="L80" s="170" t="s">
        <v>115</v>
      </c>
      <c r="N80" s="160"/>
      <c r="Q80" s="159"/>
    </row>
    <row r="81" spans="1:17" ht="10.5">
      <c r="A81" s="158" t="s">
        <v>4</v>
      </c>
      <c r="B81" s="170" t="s">
        <v>71</v>
      </c>
      <c r="C81" s="170"/>
      <c r="D81" s="170"/>
      <c r="E81" s="170">
        <v>1851952.78</v>
      </c>
      <c r="G81" s="170"/>
      <c r="H81" s="170"/>
      <c r="I81" s="170">
        <v>1830367.12</v>
      </c>
      <c r="J81" s="97"/>
      <c r="K81" s="172" t="s">
        <v>4</v>
      </c>
      <c r="L81" s="24" t="s">
        <v>116</v>
      </c>
      <c r="N81" s="160">
        <v>846.14</v>
      </c>
      <c r="P81" s="160">
        <v>1109.14</v>
      </c>
      <c r="Q81" s="159"/>
    </row>
    <row r="82" spans="1:17" ht="10.5">
      <c r="A82" s="158" t="s">
        <v>12</v>
      </c>
      <c r="B82" s="170" t="s">
        <v>72</v>
      </c>
      <c r="C82" s="170"/>
      <c r="D82" s="170"/>
      <c r="E82" s="170">
        <v>465.89</v>
      </c>
      <c r="F82" s="168"/>
      <c r="G82" s="170"/>
      <c r="H82" s="170"/>
      <c r="I82" s="170">
        <v>15068.24</v>
      </c>
      <c r="J82" s="97"/>
      <c r="K82" s="158" t="s">
        <v>12</v>
      </c>
      <c r="L82" s="170" t="s">
        <v>117</v>
      </c>
      <c r="N82" s="160">
        <v>2571703.85</v>
      </c>
      <c r="P82" s="160">
        <v>3650239.9</v>
      </c>
      <c r="Q82" s="159"/>
    </row>
    <row r="83" spans="1:17" ht="10.5">
      <c r="A83" s="158" t="s">
        <v>1</v>
      </c>
      <c r="B83" s="170" t="s">
        <v>73</v>
      </c>
      <c r="C83" s="170"/>
      <c r="D83" s="170"/>
      <c r="E83" s="176">
        <v>528501.24</v>
      </c>
      <c r="G83" s="170"/>
      <c r="H83" s="170"/>
      <c r="I83" s="176">
        <v>449586.78</v>
      </c>
      <c r="J83" s="98"/>
      <c r="K83" s="158" t="s">
        <v>1</v>
      </c>
      <c r="L83" s="170" t="s">
        <v>118</v>
      </c>
      <c r="N83" s="168">
        <v>16469261.9</v>
      </c>
      <c r="P83" s="168">
        <v>42981295.35</v>
      </c>
      <c r="Q83" s="159"/>
    </row>
    <row r="84" spans="1:17" ht="10.5">
      <c r="A84" s="158"/>
      <c r="B84" s="170"/>
      <c r="C84" s="170"/>
      <c r="D84" s="170"/>
      <c r="E84" s="175">
        <f>SUM(E81:E83)</f>
        <v>2380919.91</v>
      </c>
      <c r="F84" s="183"/>
      <c r="G84" s="184"/>
      <c r="H84" s="184"/>
      <c r="I84" s="175">
        <f>SUM(I81:I83)</f>
        <v>2295022.14</v>
      </c>
      <c r="J84" s="177"/>
      <c r="L84" s="170"/>
      <c r="N84" s="175">
        <f>SUM(N81:N83)</f>
        <v>19041811.89</v>
      </c>
      <c r="P84" s="175">
        <f>SUM(P81:P83)</f>
        <v>46632644.39</v>
      </c>
      <c r="Q84" s="159"/>
    </row>
    <row r="85" spans="1:17" ht="10.5">
      <c r="A85" s="158"/>
      <c r="B85" s="184" t="s">
        <v>75</v>
      </c>
      <c r="C85" s="184"/>
      <c r="D85" s="184"/>
      <c r="E85" s="185">
        <f>E16+E46+E77+E84</f>
        <v>913860897.0499998</v>
      </c>
      <c r="G85" s="170"/>
      <c r="H85" s="170"/>
      <c r="I85" s="185">
        <f>I16+I46+I77+I84</f>
        <v>650951662.8499999</v>
      </c>
      <c r="J85" s="186"/>
      <c r="K85" s="158"/>
      <c r="L85" s="184" t="s">
        <v>255</v>
      </c>
      <c r="N85" s="185">
        <f>N84+N77+N52+N42</f>
        <v>913860897.05</v>
      </c>
      <c r="P85" s="185">
        <f>P84+P77+P52+P42</f>
        <v>650951662.85</v>
      </c>
      <c r="Q85" s="159"/>
    </row>
    <row r="86" spans="1:17" ht="10.5">
      <c r="A86" s="158"/>
      <c r="B86" s="170"/>
      <c r="C86" s="170"/>
      <c r="D86" s="170"/>
      <c r="E86" s="24"/>
      <c r="I86" s="170"/>
      <c r="J86" s="97"/>
      <c r="N86" s="160"/>
      <c r="Q86" s="159"/>
    </row>
    <row r="87" spans="2:17" ht="10.5">
      <c r="B87" s="170" t="s">
        <v>77</v>
      </c>
      <c r="E87" s="170"/>
      <c r="J87" s="95"/>
      <c r="L87" s="170" t="s">
        <v>77</v>
      </c>
      <c r="N87" s="170"/>
      <c r="P87" s="170"/>
      <c r="Q87" s="159"/>
    </row>
    <row r="88" spans="1:17" ht="10.5">
      <c r="A88" s="172" t="s">
        <v>4</v>
      </c>
      <c r="B88" s="170" t="s">
        <v>78</v>
      </c>
      <c r="E88" s="170">
        <v>4087003.56</v>
      </c>
      <c r="I88" s="170">
        <v>1451861.78</v>
      </c>
      <c r="J88" s="97"/>
      <c r="K88" s="187" t="s">
        <v>4</v>
      </c>
      <c r="L88" s="170" t="s">
        <v>120</v>
      </c>
      <c r="N88" s="170">
        <f>+E88</f>
        <v>4087003.56</v>
      </c>
      <c r="P88" s="170">
        <v>1451861.78</v>
      </c>
      <c r="Q88" s="159"/>
    </row>
    <row r="89" spans="1:17" ht="10.5">
      <c r="A89" s="172" t="s">
        <v>12</v>
      </c>
      <c r="B89" s="170" t="s">
        <v>200</v>
      </c>
      <c r="E89" s="170">
        <v>312968290.39000005</v>
      </c>
      <c r="I89" s="170">
        <v>265761610.26</v>
      </c>
      <c r="J89" s="97"/>
      <c r="K89" s="187" t="s">
        <v>12</v>
      </c>
      <c r="L89" s="170" t="s">
        <v>201</v>
      </c>
      <c r="N89" s="170">
        <f>+E89</f>
        <v>312968290.39000005</v>
      </c>
      <c r="P89" s="170">
        <v>265761610.26</v>
      </c>
      <c r="Q89" s="159"/>
    </row>
    <row r="90" spans="1:17" ht="10.5">
      <c r="A90" s="172" t="s">
        <v>1</v>
      </c>
      <c r="B90" s="160" t="s">
        <v>80</v>
      </c>
      <c r="E90" s="160">
        <v>8698477.63</v>
      </c>
      <c r="I90" s="160">
        <v>10139299.35</v>
      </c>
      <c r="J90" s="95"/>
      <c r="K90" s="154" t="s">
        <v>1</v>
      </c>
      <c r="L90" s="24" t="s">
        <v>122</v>
      </c>
      <c r="N90" s="170">
        <f>+E90</f>
        <v>8698477.63</v>
      </c>
      <c r="P90" s="160">
        <v>10139299.35</v>
      </c>
      <c r="Q90" s="159"/>
    </row>
    <row r="91" spans="1:17" ht="10.5">
      <c r="A91" s="172" t="s">
        <v>3</v>
      </c>
      <c r="B91" s="160" t="s">
        <v>81</v>
      </c>
      <c r="E91" s="79">
        <v>51973599.95</v>
      </c>
      <c r="I91" s="79">
        <v>22691875.03</v>
      </c>
      <c r="J91" s="96"/>
      <c r="K91" s="154" t="s">
        <v>3</v>
      </c>
      <c r="L91" s="24" t="s">
        <v>81</v>
      </c>
      <c r="N91" s="170">
        <f>+E91</f>
        <v>51973599.95</v>
      </c>
      <c r="O91" s="24"/>
      <c r="P91" s="168">
        <v>22691875.03</v>
      </c>
      <c r="Q91" s="159"/>
    </row>
    <row r="92" spans="5:17" ht="10.5">
      <c r="E92" s="175">
        <f>SUM(E88:E91)</f>
        <v>377727371.53000003</v>
      </c>
      <c r="F92" s="188"/>
      <c r="G92" s="170"/>
      <c r="H92" s="170"/>
      <c r="I92" s="175">
        <f>SUM(I88:I91)</f>
        <v>300044646.41999996</v>
      </c>
      <c r="J92" s="177"/>
      <c r="M92" s="170"/>
      <c r="N92" s="175">
        <f>SUM(N88:N91)</f>
        <v>377727371.53000003</v>
      </c>
      <c r="O92" s="170"/>
      <c r="P92" s="175">
        <f>SUM(P88:P91)</f>
        <v>300044646.41999996</v>
      </c>
      <c r="Q92" s="159"/>
    </row>
    <row r="93" spans="1:17" ht="10.5">
      <c r="A93" s="170"/>
      <c r="B93" s="170"/>
      <c r="C93" s="170"/>
      <c r="D93" s="188"/>
      <c r="E93" s="188"/>
      <c r="F93" s="188"/>
      <c r="G93" s="170"/>
      <c r="H93" s="170"/>
      <c r="J93" s="95"/>
      <c r="L93" s="170"/>
      <c r="M93" s="188"/>
      <c r="N93" s="189"/>
      <c r="O93" s="188"/>
      <c r="P93" s="170"/>
      <c r="Q93" s="159"/>
    </row>
    <row r="94" spans="1:17" ht="11.25" thickBot="1">
      <c r="A94" s="170"/>
      <c r="B94" s="170"/>
      <c r="C94" s="170"/>
      <c r="D94" s="188"/>
      <c r="E94" s="188"/>
      <c r="F94" s="188"/>
      <c r="G94" s="170"/>
      <c r="H94" s="170"/>
      <c r="J94" s="190"/>
      <c r="L94" s="170"/>
      <c r="M94" s="188"/>
      <c r="N94" s="189"/>
      <c r="O94" s="188"/>
      <c r="P94" s="170"/>
      <c r="Q94" s="159"/>
    </row>
    <row r="95" spans="1:17" ht="15.75" thickBot="1">
      <c r="A95" s="191"/>
      <c r="B95" s="142" t="s">
        <v>185</v>
      </c>
      <c r="C95" s="191"/>
      <c r="D95" s="192"/>
      <c r="E95" s="192"/>
      <c r="F95" s="192"/>
      <c r="G95" s="191"/>
      <c r="H95" s="191"/>
      <c r="I95" s="136"/>
      <c r="J95" s="136"/>
      <c r="K95" s="136"/>
      <c r="L95" s="191"/>
      <c r="M95" s="192"/>
      <c r="N95" s="193"/>
      <c r="O95" s="192"/>
      <c r="P95" s="191"/>
      <c r="Q95" s="166"/>
    </row>
    <row r="96" spans="1:17" ht="10.5">
      <c r="A96" s="170"/>
      <c r="B96" s="194" t="s">
        <v>202</v>
      </c>
      <c r="C96" s="170"/>
      <c r="D96" s="188"/>
      <c r="E96" s="188"/>
      <c r="F96" s="188"/>
      <c r="G96" s="170"/>
      <c r="H96" s="170"/>
      <c r="L96" s="170"/>
      <c r="M96" s="188"/>
      <c r="N96" s="189"/>
      <c r="O96" s="188"/>
      <c r="P96" s="170"/>
      <c r="Q96" s="159"/>
    </row>
    <row r="97" spans="1:17" ht="10.5">
      <c r="A97" s="170"/>
      <c r="B97" s="145" t="s">
        <v>256</v>
      </c>
      <c r="C97" s="170"/>
      <c r="D97" s="188"/>
      <c r="E97" s="188"/>
      <c r="F97" s="188"/>
      <c r="G97" s="170"/>
      <c r="H97" s="170"/>
      <c r="L97" s="170"/>
      <c r="M97" s="188"/>
      <c r="N97" s="189"/>
      <c r="O97" s="188"/>
      <c r="P97" s="170"/>
      <c r="Q97" s="159"/>
    </row>
    <row r="98" spans="1:17" ht="10.5">
      <c r="A98" s="170"/>
      <c r="B98" s="145" t="s">
        <v>203</v>
      </c>
      <c r="C98" s="170"/>
      <c r="D98" s="188"/>
      <c r="E98" s="188"/>
      <c r="F98" s="188"/>
      <c r="G98" s="170"/>
      <c r="H98" s="170"/>
      <c r="L98" s="170"/>
      <c r="M98" s="188"/>
      <c r="N98" s="189"/>
      <c r="O98" s="188"/>
      <c r="P98" s="170"/>
      <c r="Q98" s="159"/>
    </row>
    <row r="99" spans="1:17" ht="10.5">
      <c r="A99" s="170"/>
      <c r="B99" s="145" t="s">
        <v>237</v>
      </c>
      <c r="C99" s="170"/>
      <c r="D99" s="188"/>
      <c r="E99" s="188"/>
      <c r="F99" s="188"/>
      <c r="G99" s="170"/>
      <c r="H99" s="170"/>
      <c r="L99" s="170"/>
      <c r="M99" s="188"/>
      <c r="N99" s="189"/>
      <c r="O99" s="188"/>
      <c r="P99" s="170"/>
      <c r="Q99" s="159"/>
    </row>
    <row r="100" spans="1:17" ht="10.5">
      <c r="A100" s="170"/>
      <c r="B100" s="145" t="s">
        <v>239</v>
      </c>
      <c r="C100" s="170"/>
      <c r="D100" s="188"/>
      <c r="E100" s="188"/>
      <c r="F100" s="188"/>
      <c r="G100" s="170"/>
      <c r="H100" s="170"/>
      <c r="L100" s="170"/>
      <c r="M100" s="188"/>
      <c r="N100" s="189"/>
      <c r="O100" s="188"/>
      <c r="P100" s="170"/>
      <c r="Q100" s="159"/>
    </row>
    <row r="101" spans="1:17" ht="10.5">
      <c r="A101" s="170"/>
      <c r="B101" s="195" t="s">
        <v>258</v>
      </c>
      <c r="C101" s="158"/>
      <c r="D101" s="188" t="s">
        <v>261</v>
      </c>
      <c r="E101" s="158" t="s">
        <v>257</v>
      </c>
      <c r="F101" s="188"/>
      <c r="G101" s="170"/>
      <c r="H101" s="170"/>
      <c r="L101" s="170"/>
      <c r="M101" s="188"/>
      <c r="N101" s="189"/>
      <c r="O101" s="188"/>
      <c r="P101" s="170"/>
      <c r="Q101" s="159"/>
    </row>
    <row r="102" spans="1:17" ht="10.5">
      <c r="A102" s="170"/>
      <c r="B102" s="195" t="s">
        <v>260</v>
      </c>
      <c r="C102" s="170"/>
      <c r="D102" s="188" t="s">
        <v>261</v>
      </c>
      <c r="E102" s="158" t="s">
        <v>259</v>
      </c>
      <c r="F102" s="188"/>
      <c r="G102" s="170"/>
      <c r="H102" s="170"/>
      <c r="L102" s="170"/>
      <c r="M102" s="188"/>
      <c r="N102" s="189"/>
      <c r="O102" s="188"/>
      <c r="P102" s="170"/>
      <c r="Q102" s="159"/>
    </row>
    <row r="103" spans="1:17" ht="10.5">
      <c r="A103" s="170"/>
      <c r="B103" s="145" t="s">
        <v>262</v>
      </c>
      <c r="C103" s="170"/>
      <c r="D103" s="188"/>
      <c r="E103" s="188"/>
      <c r="F103" s="188"/>
      <c r="G103" s="170"/>
      <c r="H103" s="170"/>
      <c r="L103" s="170"/>
      <c r="M103" s="188"/>
      <c r="N103" s="189"/>
      <c r="O103" s="188"/>
      <c r="P103" s="170"/>
      <c r="Q103" s="159"/>
    </row>
    <row r="104" spans="1:17" ht="10.5">
      <c r="A104" s="170"/>
      <c r="B104" s="145" t="s">
        <v>204</v>
      </c>
      <c r="C104" s="170"/>
      <c r="D104" s="188"/>
      <c r="E104" s="188"/>
      <c r="F104" s="188"/>
      <c r="G104" s="170"/>
      <c r="H104" s="170"/>
      <c r="L104" s="170"/>
      <c r="M104" s="188"/>
      <c r="N104" s="189"/>
      <c r="O104" s="188"/>
      <c r="P104" s="170"/>
      <c r="Q104" s="159"/>
    </row>
    <row r="105" spans="1:17" ht="10.5">
      <c r="A105" s="170"/>
      <c r="B105" s="170"/>
      <c r="C105" s="170"/>
      <c r="D105" s="188"/>
      <c r="E105" s="188"/>
      <c r="F105" s="188"/>
      <c r="G105" s="170"/>
      <c r="H105" s="170"/>
      <c r="L105" s="170"/>
      <c r="M105" s="188"/>
      <c r="N105" s="189"/>
      <c r="O105" s="188"/>
      <c r="P105" s="170"/>
      <c r="Q105" s="159"/>
    </row>
    <row r="106" spans="1:17" ht="10.5">
      <c r="A106" s="188"/>
      <c r="B106" s="188"/>
      <c r="C106" s="188"/>
      <c r="D106" s="188"/>
      <c r="E106" s="188"/>
      <c r="F106" s="188"/>
      <c r="G106" s="188"/>
      <c r="H106" s="188"/>
      <c r="I106" s="187"/>
      <c r="J106" s="187"/>
      <c r="K106" s="187"/>
      <c r="L106" s="188"/>
      <c r="N106" s="188"/>
      <c r="P106" s="188"/>
      <c r="Q106" s="159"/>
    </row>
    <row r="107" spans="2:17" ht="10.5">
      <c r="B107" s="263"/>
      <c r="C107" s="263"/>
      <c r="D107" s="263"/>
      <c r="E107" s="263"/>
      <c r="F107" s="263"/>
      <c r="G107" s="263"/>
      <c r="H107" s="263"/>
      <c r="I107" s="187"/>
      <c r="J107" s="187"/>
      <c r="M107" s="197"/>
      <c r="O107" s="197"/>
      <c r="Q107" s="159"/>
    </row>
    <row r="108" spans="2:17" ht="10.5">
      <c r="B108" s="263"/>
      <c r="C108" s="263"/>
      <c r="D108" s="263"/>
      <c r="E108" s="263"/>
      <c r="F108" s="263"/>
      <c r="G108" s="263"/>
      <c r="H108" s="263"/>
      <c r="K108" s="170"/>
      <c r="L108" s="197"/>
      <c r="M108" s="24"/>
      <c r="N108" s="197"/>
      <c r="O108" s="24"/>
      <c r="P108" s="197"/>
      <c r="Q108" s="159"/>
    </row>
    <row r="109" spans="2:17" ht="11.25" thickBot="1">
      <c r="B109" s="263"/>
      <c r="C109" s="263"/>
      <c r="D109" s="263"/>
      <c r="E109" s="263"/>
      <c r="F109" s="263"/>
      <c r="G109" s="263"/>
      <c r="H109" s="263"/>
      <c r="K109" s="170"/>
      <c r="M109" s="107"/>
      <c r="N109" s="108"/>
      <c r="O109" s="107"/>
      <c r="P109" s="24"/>
      <c r="Q109" s="159"/>
    </row>
    <row r="110" spans="1:17" ht="15.75" thickBot="1">
      <c r="A110" s="198"/>
      <c r="B110" s="199" t="s">
        <v>123</v>
      </c>
      <c r="C110" s="200"/>
      <c r="D110" s="264"/>
      <c r="E110" s="264"/>
      <c r="F110" s="200"/>
      <c r="G110" s="265"/>
      <c r="H110" s="265"/>
      <c r="I110" s="136"/>
      <c r="J110" s="136"/>
      <c r="K110" s="191"/>
      <c r="L110" s="200"/>
      <c r="M110" s="201"/>
      <c r="N110" s="202"/>
      <c r="O110" s="201"/>
      <c r="P110" s="202"/>
      <c r="Q110" s="203" t="s">
        <v>205</v>
      </c>
    </row>
    <row r="111" spans="2:17" ht="12.75" customHeight="1">
      <c r="B111" s="196"/>
      <c r="C111" s="266" t="s">
        <v>21</v>
      </c>
      <c r="D111" s="266"/>
      <c r="E111" s="266"/>
      <c r="F111" s="266" t="s">
        <v>21</v>
      </c>
      <c r="G111" s="266"/>
      <c r="H111" s="266"/>
      <c r="I111" s="187"/>
      <c r="J111" s="204"/>
      <c r="K111" s="205"/>
      <c r="L111" s="260"/>
      <c r="M111" s="260"/>
      <c r="N111" s="260"/>
      <c r="O111" s="260"/>
      <c r="P111" s="260"/>
      <c r="Q111" s="159"/>
    </row>
    <row r="112" spans="2:17" ht="12.75" customHeight="1">
      <c r="B112" s="206"/>
      <c r="C112" s="261" t="s">
        <v>168</v>
      </c>
      <c r="D112" s="261"/>
      <c r="E112" s="261"/>
      <c r="F112" s="261" t="s">
        <v>124</v>
      </c>
      <c r="G112" s="261"/>
      <c r="H112" s="261"/>
      <c r="I112" s="154"/>
      <c r="J112" s="86"/>
      <c r="K112" s="207"/>
      <c r="Q112" s="159"/>
    </row>
    <row r="113" spans="2:17" ht="10.5">
      <c r="B113" s="206" t="s">
        <v>125</v>
      </c>
      <c r="C113" s="208"/>
      <c r="D113" s="208"/>
      <c r="E113" s="162"/>
      <c r="G113" s="208"/>
      <c r="H113" s="162"/>
      <c r="J113" s="81"/>
      <c r="K113" s="209"/>
      <c r="Q113" s="159"/>
    </row>
    <row r="114" spans="2:17" ht="10.5">
      <c r="B114" s="206" t="s">
        <v>126</v>
      </c>
      <c r="C114" s="208"/>
      <c r="D114" s="210"/>
      <c r="E114" s="210">
        <v>1937190948.4</v>
      </c>
      <c r="F114" s="211"/>
      <c r="G114" s="210"/>
      <c r="H114" s="210">
        <v>1560059163.76</v>
      </c>
      <c r="J114" s="81"/>
      <c r="K114" s="209"/>
      <c r="Q114" s="159"/>
    </row>
    <row r="115" spans="2:17" ht="11.25">
      <c r="B115" s="206" t="s">
        <v>206</v>
      </c>
      <c r="C115" s="208"/>
      <c r="D115" s="210"/>
      <c r="E115" s="212">
        <v>1763262800.5999994</v>
      </c>
      <c r="F115" s="211"/>
      <c r="G115" s="210"/>
      <c r="H115" s="212">
        <v>1449883687.24</v>
      </c>
      <c r="J115" s="81"/>
      <c r="K115" s="209"/>
      <c r="L115" s="196"/>
      <c r="M115" s="262" t="s">
        <v>21</v>
      </c>
      <c r="N115" s="262"/>
      <c r="O115" s="262" t="s">
        <v>21</v>
      </c>
      <c r="P115" s="262"/>
      <c r="Q115" s="159"/>
    </row>
    <row r="116" spans="2:17" ht="11.25">
      <c r="B116" s="213" t="s">
        <v>128</v>
      </c>
      <c r="C116" s="208"/>
      <c r="D116" s="210"/>
      <c r="E116" s="214">
        <f>E114-E115</f>
        <v>173928147.80000067</v>
      </c>
      <c r="F116" s="211"/>
      <c r="G116" s="210"/>
      <c r="H116" s="214">
        <f>H114-H115</f>
        <v>110175476.51999998</v>
      </c>
      <c r="J116" s="81"/>
      <c r="K116" s="209"/>
      <c r="L116" s="162"/>
      <c r="M116" s="259" t="s">
        <v>168</v>
      </c>
      <c r="N116" s="259"/>
      <c r="O116" s="259" t="s">
        <v>124</v>
      </c>
      <c r="P116" s="259"/>
      <c r="Q116" s="159"/>
    </row>
    <row r="117" spans="2:17" ht="10.5">
      <c r="B117" s="206" t="s">
        <v>207</v>
      </c>
      <c r="C117" s="208"/>
      <c r="D117" s="210"/>
      <c r="E117" s="212">
        <v>7342664.04</v>
      </c>
      <c r="F117" s="211"/>
      <c r="G117" s="210"/>
      <c r="H117" s="212">
        <v>6453959.25</v>
      </c>
      <c r="J117" s="81"/>
      <c r="K117" s="209"/>
      <c r="P117" s="162"/>
      <c r="Q117" s="159"/>
    </row>
    <row r="118" spans="2:17" ht="10.5">
      <c r="B118" s="213" t="s">
        <v>130</v>
      </c>
      <c r="C118" s="208"/>
      <c r="D118" s="210"/>
      <c r="E118" s="214">
        <f>E116+E117</f>
        <v>181270811.84000066</v>
      </c>
      <c r="F118" s="211"/>
      <c r="G118" s="210"/>
      <c r="H118" s="214">
        <f>H116+H117</f>
        <v>116629435.76999998</v>
      </c>
      <c r="J118" s="81"/>
      <c r="K118" s="209"/>
      <c r="L118" s="170" t="s">
        <v>208</v>
      </c>
      <c r="M118" s="189"/>
      <c r="N118" s="170">
        <f>+E145</f>
        <v>155414322.86000064</v>
      </c>
      <c r="O118" s="189"/>
      <c r="P118" s="170">
        <v>95063601.49999997</v>
      </c>
      <c r="Q118" s="159"/>
    </row>
    <row r="119" spans="2:17" ht="10.5">
      <c r="B119" s="206" t="s">
        <v>209</v>
      </c>
      <c r="C119" s="208"/>
      <c r="D119" s="210">
        <f>18501086.56+168.84+30.39+399678.22+1740+4632.53</f>
        <v>18907336.54</v>
      </c>
      <c r="E119" s="210"/>
      <c r="F119" s="211"/>
      <c r="G119" s="210">
        <v>17237001.310000002</v>
      </c>
      <c r="H119" s="210"/>
      <c r="J119" s="81"/>
      <c r="K119" s="159"/>
      <c r="L119" s="215" t="s">
        <v>263</v>
      </c>
      <c r="N119" s="160">
        <f>+P31</f>
        <v>1384954.6</v>
      </c>
      <c r="P119" s="160">
        <v>0</v>
      </c>
      <c r="Q119" s="159"/>
    </row>
    <row r="120" spans="2:17" ht="10.5">
      <c r="B120" s="206" t="s">
        <v>253</v>
      </c>
      <c r="C120" s="211"/>
      <c r="D120" s="212">
        <f>12568107.45+3500+642</f>
        <v>12572249.45</v>
      </c>
      <c r="E120" s="212">
        <f>D120+D119</f>
        <v>31479585.99</v>
      </c>
      <c r="F120" s="211"/>
      <c r="G120" s="212">
        <v>11398133.66</v>
      </c>
      <c r="H120" s="212">
        <f>G120+G119</f>
        <v>28635134.970000003</v>
      </c>
      <c r="J120" s="81"/>
      <c r="K120" s="159"/>
      <c r="L120" s="170" t="s">
        <v>210</v>
      </c>
      <c r="M120" s="189"/>
      <c r="N120" s="176">
        <f>+P36</f>
        <v>11768722.51999998</v>
      </c>
      <c r="O120" s="189"/>
      <c r="P120" s="176">
        <v>9108001.03</v>
      </c>
      <c r="Q120" s="159"/>
    </row>
    <row r="121" spans="2:17" ht="10.5">
      <c r="B121" s="213" t="s">
        <v>133</v>
      </c>
      <c r="C121" s="216"/>
      <c r="D121" s="211"/>
      <c r="E121" s="214">
        <f>E118-E120</f>
        <v>149791225.85000065</v>
      </c>
      <c r="F121" s="211"/>
      <c r="G121" s="211"/>
      <c r="H121" s="214">
        <f>H118-H120</f>
        <v>87994300.79999998</v>
      </c>
      <c r="J121" s="81"/>
      <c r="K121" s="159"/>
      <c r="L121" s="215" t="s">
        <v>211</v>
      </c>
      <c r="M121" s="189"/>
      <c r="N121" s="170">
        <f>SUM(N118:N120)</f>
        <v>168567999.98000062</v>
      </c>
      <c r="O121" s="189"/>
      <c r="P121" s="170">
        <v>104171602.52999997</v>
      </c>
      <c r="Q121" s="159"/>
    </row>
    <row r="122" spans="2:17" ht="10.5">
      <c r="B122" s="206" t="s">
        <v>212</v>
      </c>
      <c r="C122" s="217"/>
      <c r="D122" s="210"/>
      <c r="E122" s="210"/>
      <c r="F122" s="211"/>
      <c r="G122" s="210"/>
      <c r="H122" s="210"/>
      <c r="J122" s="81"/>
      <c r="K122" s="159"/>
      <c r="L122" s="218" t="s">
        <v>235</v>
      </c>
      <c r="M122" s="170">
        <v>48992544.45</v>
      </c>
      <c r="N122" s="170"/>
      <c r="O122" s="170">
        <v>29688467.28</v>
      </c>
      <c r="P122" s="170"/>
      <c r="Q122" s="159"/>
    </row>
    <row r="123" spans="2:17" ht="10.5">
      <c r="B123" s="160" t="s">
        <v>213</v>
      </c>
      <c r="C123" s="208"/>
      <c r="D123" s="210">
        <v>5872323.39</v>
      </c>
      <c r="E123" s="210"/>
      <c r="F123" s="211"/>
      <c r="G123" s="210">
        <v>5000000</v>
      </c>
      <c r="H123" s="210"/>
      <c r="J123" s="81"/>
      <c r="K123" s="159"/>
      <c r="L123" s="215" t="s">
        <v>252</v>
      </c>
      <c r="M123" s="176">
        <v>180720.06</v>
      </c>
      <c r="N123" s="176">
        <f>+M122+M123</f>
        <v>49173264.510000005</v>
      </c>
      <c r="O123" s="176">
        <v>177948.13</v>
      </c>
      <c r="P123" s="176">
        <v>29866415.41</v>
      </c>
      <c r="Q123" s="159"/>
    </row>
    <row r="124" spans="2:17" ht="11.25" thickBot="1">
      <c r="B124" s="160" t="s">
        <v>214</v>
      </c>
      <c r="C124" s="208"/>
      <c r="D124" s="210">
        <v>159220.4</v>
      </c>
      <c r="E124" s="210"/>
      <c r="F124" s="211"/>
      <c r="G124" s="210">
        <v>0</v>
      </c>
      <c r="H124" s="210"/>
      <c r="J124" s="81"/>
      <c r="K124" s="159"/>
      <c r="L124" s="215" t="s">
        <v>215</v>
      </c>
      <c r="M124" s="189"/>
      <c r="N124" s="76">
        <f>+N121-N123</f>
        <v>119394735.47000061</v>
      </c>
      <c r="O124" s="189"/>
      <c r="P124" s="76">
        <v>74305187.11999997</v>
      </c>
      <c r="Q124" s="159"/>
    </row>
    <row r="125" spans="2:17" ht="11.25" thickTop="1">
      <c r="B125" s="206" t="s">
        <v>216</v>
      </c>
      <c r="C125" s="208"/>
      <c r="D125" s="210">
        <v>1070663.74</v>
      </c>
      <c r="E125" s="210"/>
      <c r="F125" s="211"/>
      <c r="G125" s="210">
        <v>371430.8499999993</v>
      </c>
      <c r="H125" s="210"/>
      <c r="J125" s="81"/>
      <c r="K125" s="159"/>
      <c r="L125" s="215"/>
      <c r="M125" s="189"/>
      <c r="N125" s="170"/>
      <c r="O125" s="189"/>
      <c r="P125" s="170"/>
      <c r="Q125" s="159"/>
    </row>
    <row r="126" spans="2:17" ht="10.5">
      <c r="B126" s="160" t="s">
        <v>217</v>
      </c>
      <c r="J126" s="81"/>
      <c r="K126" s="159"/>
      <c r="L126" s="218" t="s">
        <v>218</v>
      </c>
      <c r="M126" s="189"/>
      <c r="N126" s="170"/>
      <c r="O126" s="189"/>
      <c r="P126" s="170"/>
      <c r="Q126" s="159"/>
    </row>
    <row r="127" spans="2:17" ht="10.5">
      <c r="B127" s="206" t="s">
        <v>219</v>
      </c>
      <c r="C127" s="208"/>
      <c r="D127" s="212">
        <v>6728101.930000001</v>
      </c>
      <c r="E127" s="212">
        <f>D123+D125+D124-D127</f>
        <v>374105.5999999996</v>
      </c>
      <c r="F127" s="211"/>
      <c r="G127" s="212">
        <v>5340139.86</v>
      </c>
      <c r="H127" s="212">
        <f>G123+G125+G124-G127</f>
        <v>31290.989999999292</v>
      </c>
      <c r="J127" s="81"/>
      <c r="K127" s="159"/>
      <c r="L127" s="215" t="s">
        <v>220</v>
      </c>
      <c r="M127" s="170">
        <f>+N119+N120</f>
        <v>13153677.11999998</v>
      </c>
      <c r="N127" s="170"/>
      <c r="O127" s="170">
        <v>9108001.03</v>
      </c>
      <c r="P127" s="170"/>
      <c r="Q127" s="159"/>
    </row>
    <row r="128" spans="10:17" ht="10.5">
      <c r="J128" s="81"/>
      <c r="K128" s="159"/>
      <c r="L128" s="215" t="s">
        <v>221</v>
      </c>
      <c r="M128" s="176">
        <f>+N128-M127</f>
        <v>81011855.88000003</v>
      </c>
      <c r="N128" s="160">
        <f>0.85*110782980</f>
        <v>94165533</v>
      </c>
      <c r="O128" s="176">
        <v>46283488.97</v>
      </c>
      <c r="P128" s="160">
        <v>55391490</v>
      </c>
      <c r="Q128" s="159"/>
    </row>
    <row r="129" spans="2:17" ht="10.5">
      <c r="B129" s="213" t="s">
        <v>139</v>
      </c>
      <c r="C129" s="208"/>
      <c r="D129" s="210"/>
      <c r="E129" s="214">
        <f>SUM(E121:E127)</f>
        <v>150165331.45000064</v>
      </c>
      <c r="F129" s="211"/>
      <c r="G129" s="210"/>
      <c r="H129" s="214">
        <f>SUM(H121:H127)</f>
        <v>88025591.78999998</v>
      </c>
      <c r="J129" s="81"/>
      <c r="K129" s="159"/>
      <c r="L129" s="215" t="s">
        <v>264</v>
      </c>
      <c r="N129" s="160">
        <f>+E70</f>
        <v>113591.6</v>
      </c>
      <c r="P129" s="160">
        <v>1331974.6</v>
      </c>
      <c r="Q129" s="159"/>
    </row>
    <row r="130" spans="10:17" ht="10.5">
      <c r="J130" s="81"/>
      <c r="K130" s="159"/>
      <c r="L130" s="215" t="s">
        <v>283</v>
      </c>
      <c r="M130" s="176"/>
      <c r="N130" s="160">
        <v>10000000</v>
      </c>
      <c r="O130" s="176"/>
      <c r="P130" s="160">
        <v>5600000</v>
      </c>
      <c r="Q130" s="159"/>
    </row>
    <row r="131" spans="2:17" ht="10.5">
      <c r="B131" s="206" t="s">
        <v>140</v>
      </c>
      <c r="C131" s="208"/>
      <c r="D131" s="210"/>
      <c r="E131" s="210"/>
      <c r="F131" s="211"/>
      <c r="G131" s="210"/>
      <c r="H131" s="210"/>
      <c r="J131" s="81"/>
      <c r="K131" s="159"/>
      <c r="L131" s="215" t="s">
        <v>222</v>
      </c>
      <c r="M131" s="176"/>
      <c r="N131" s="170">
        <v>213000</v>
      </c>
      <c r="O131" s="176"/>
      <c r="P131" s="170">
        <v>213000</v>
      </c>
      <c r="Q131" s="159"/>
    </row>
    <row r="132" spans="2:17" ht="10.5">
      <c r="B132" s="206" t="s">
        <v>141</v>
      </c>
      <c r="D132" s="210">
        <v>35995365.29</v>
      </c>
      <c r="E132" s="210"/>
      <c r="F132" s="211"/>
      <c r="G132" s="210">
        <v>35685004.79</v>
      </c>
      <c r="H132" s="210"/>
      <c r="J132" s="81"/>
      <c r="K132" s="159"/>
      <c r="L132" s="215" t="s">
        <v>223</v>
      </c>
      <c r="M132" s="189"/>
      <c r="N132" s="176">
        <f>+N124-N127-N128-N129-N130-N131</f>
        <v>14902610.870000608</v>
      </c>
      <c r="O132" s="189"/>
      <c r="P132" s="176">
        <v>11768722.51999998</v>
      </c>
      <c r="Q132" s="159"/>
    </row>
    <row r="133" spans="2:17" ht="11.25" thickBot="1">
      <c r="B133" s="206" t="s">
        <v>142</v>
      </c>
      <c r="D133" s="210">
        <v>4240.95</v>
      </c>
      <c r="E133" s="219"/>
      <c r="F133" s="211"/>
      <c r="G133" s="210">
        <v>16673.59</v>
      </c>
      <c r="H133" s="219"/>
      <c r="J133" s="81"/>
      <c r="K133" s="159"/>
      <c r="M133" s="189"/>
      <c r="N133" s="76">
        <f>SUM(N128:N132)</f>
        <v>119394735.4700006</v>
      </c>
      <c r="O133" s="189"/>
      <c r="P133" s="76">
        <v>74305187.11999997</v>
      </c>
      <c r="Q133" s="159"/>
    </row>
    <row r="134" spans="2:17" ht="11.25" thickTop="1">
      <c r="B134" s="206" t="s">
        <v>143</v>
      </c>
      <c r="D134" s="220">
        <v>1053982.56</v>
      </c>
      <c r="F134" s="211"/>
      <c r="G134" s="220">
        <v>6407.98</v>
      </c>
      <c r="J134" s="81"/>
      <c r="K134" s="159"/>
      <c r="L134" s="215"/>
      <c r="M134" s="189"/>
      <c r="O134" s="189"/>
      <c r="Q134" s="159"/>
    </row>
    <row r="135" spans="2:17" ht="10.5">
      <c r="B135" s="206"/>
      <c r="C135" s="208"/>
      <c r="D135" s="219">
        <f>SUM(D132:D134)</f>
        <v>37053588.800000004</v>
      </c>
      <c r="E135" s="210"/>
      <c r="F135" s="211"/>
      <c r="G135" s="219">
        <f>SUM(G132:G134)</f>
        <v>35708086.36</v>
      </c>
      <c r="H135" s="210"/>
      <c r="J135" s="81"/>
      <c r="K135" s="159"/>
      <c r="N135" s="160"/>
      <c r="Q135" s="159"/>
    </row>
    <row r="136" spans="2:17" ht="10.5">
      <c r="B136" s="206" t="s">
        <v>224</v>
      </c>
      <c r="C136" s="208"/>
      <c r="D136" s="219"/>
      <c r="E136" s="210"/>
      <c r="F136" s="211"/>
      <c r="G136" s="219"/>
      <c r="H136" s="210"/>
      <c r="J136" s="81"/>
      <c r="K136" s="159"/>
      <c r="N136" s="160"/>
      <c r="Q136" s="159"/>
    </row>
    <row r="137" spans="2:17" ht="10.5">
      <c r="B137" s="206" t="s">
        <v>225</v>
      </c>
      <c r="C137" s="210">
        <v>29682870.91</v>
      </c>
      <c r="E137" s="210"/>
      <c r="F137" s="210">
        <v>27629006.71</v>
      </c>
      <c r="H137" s="210"/>
      <c r="J137" s="81"/>
      <c r="K137" s="159"/>
      <c r="N137" s="160"/>
      <c r="Q137" s="159"/>
    </row>
    <row r="138" spans="2:17" ht="10.5">
      <c r="B138" s="206" t="s">
        <v>145</v>
      </c>
      <c r="C138" s="210">
        <v>1769098.58</v>
      </c>
      <c r="E138" s="221"/>
      <c r="F138" s="210">
        <v>58065.71</v>
      </c>
      <c r="J138" s="81"/>
      <c r="K138" s="159"/>
      <c r="N138" s="160"/>
      <c r="Q138" s="159"/>
    </row>
    <row r="139" spans="2:17" ht="10.5">
      <c r="B139" s="206" t="s">
        <v>226</v>
      </c>
      <c r="C139" s="220">
        <v>352627.9</v>
      </c>
      <c r="D139" s="222">
        <f>SUM(C137:C139)</f>
        <v>31804597.39</v>
      </c>
      <c r="E139" s="168">
        <f>+D135-D139</f>
        <v>5248991.410000004</v>
      </c>
      <c r="F139" s="220">
        <v>983004.23</v>
      </c>
      <c r="G139" s="222">
        <f>SUM(F137:F139)</f>
        <v>28670076.650000002</v>
      </c>
      <c r="H139" s="168">
        <f>+G135-G139</f>
        <v>7038009.709999997</v>
      </c>
      <c r="J139" s="81"/>
      <c r="K139" s="159"/>
      <c r="Q139" s="159"/>
    </row>
    <row r="140" spans="2:17" ht="10.5">
      <c r="B140" s="206" t="s">
        <v>146</v>
      </c>
      <c r="C140" s="208"/>
      <c r="D140" s="220"/>
      <c r="E140" s="210">
        <f>E129+E139</f>
        <v>155414322.86000064</v>
      </c>
      <c r="F140" s="210"/>
      <c r="G140" s="220"/>
      <c r="H140" s="210">
        <f>H129+H139</f>
        <v>95063601.49999997</v>
      </c>
      <c r="J140" s="81"/>
      <c r="K140" s="159"/>
      <c r="Q140" s="159"/>
    </row>
    <row r="141" spans="2:17" ht="10.5">
      <c r="B141" s="206" t="s">
        <v>224</v>
      </c>
      <c r="C141" s="208"/>
      <c r="D141" s="210"/>
      <c r="F141" s="210"/>
      <c r="G141" s="210"/>
      <c r="J141" s="81"/>
      <c r="K141" s="159"/>
      <c r="Q141" s="159"/>
    </row>
    <row r="142" spans="2:17" ht="10.5">
      <c r="B142" s="206" t="s">
        <v>227</v>
      </c>
      <c r="C142" s="208"/>
      <c r="D142" s="210">
        <v>25119721.83</v>
      </c>
      <c r="E142" s="210"/>
      <c r="F142" s="211"/>
      <c r="G142" s="210">
        <v>23796053.4</v>
      </c>
      <c r="H142" s="210"/>
      <c r="J142" s="81"/>
      <c r="K142" s="159"/>
      <c r="Q142" s="159"/>
    </row>
    <row r="143" spans="2:17" ht="10.5">
      <c r="B143" s="206" t="s">
        <v>228</v>
      </c>
      <c r="C143" s="208"/>
      <c r="D143" s="212">
        <f>D142</f>
        <v>25119721.83</v>
      </c>
      <c r="E143" s="212">
        <f>D142-D143</f>
        <v>0</v>
      </c>
      <c r="F143" s="211"/>
      <c r="G143" s="212">
        <v>23796053.4</v>
      </c>
      <c r="H143" s="212">
        <f>G142-G143</f>
        <v>0</v>
      </c>
      <c r="J143" s="81"/>
      <c r="K143" s="159"/>
      <c r="Q143" s="159"/>
    </row>
    <row r="144" spans="2:17" ht="10.5">
      <c r="B144" s="206"/>
      <c r="C144" s="208"/>
      <c r="D144" s="219"/>
      <c r="E144" s="210"/>
      <c r="F144" s="211"/>
      <c r="G144" s="219"/>
      <c r="H144" s="210"/>
      <c r="J144" s="81"/>
      <c r="K144" s="159"/>
      <c r="Q144" s="159"/>
    </row>
    <row r="145" spans="2:17" ht="10.5">
      <c r="B145" s="213" t="s">
        <v>149</v>
      </c>
      <c r="C145" s="183"/>
      <c r="D145" s="214"/>
      <c r="E145" s="223">
        <f>E140</f>
        <v>155414322.86000064</v>
      </c>
      <c r="F145" s="219"/>
      <c r="G145" s="210"/>
      <c r="H145" s="223">
        <f>H140</f>
        <v>95063601.49999997</v>
      </c>
      <c r="J145" s="81"/>
      <c r="K145" s="159"/>
      <c r="Q145" s="159"/>
    </row>
    <row r="146" spans="7:17" ht="10.5">
      <c r="G146" s="24"/>
      <c r="J146" s="81"/>
      <c r="K146" s="224"/>
      <c r="Q146" s="159"/>
    </row>
    <row r="147" spans="10:17" ht="10.5">
      <c r="J147" s="81"/>
      <c r="K147" s="224"/>
      <c r="Q147" s="159"/>
    </row>
    <row r="148" spans="2:17" ht="10.5">
      <c r="B148" s="225"/>
      <c r="C148" s="225"/>
      <c r="D148" s="226"/>
      <c r="E148" s="227"/>
      <c r="F148" s="225"/>
      <c r="G148" s="228"/>
      <c r="H148" s="228"/>
      <c r="I148" s="228"/>
      <c r="J148" s="229"/>
      <c r="K148" s="224"/>
      <c r="Q148" s="159"/>
    </row>
    <row r="149" spans="2:17" ht="10.5">
      <c r="B149" s="189"/>
      <c r="C149" s="215"/>
      <c r="D149" s="226"/>
      <c r="E149" s="184"/>
      <c r="F149" s="215"/>
      <c r="G149" s="170"/>
      <c r="H149" s="230" t="s">
        <v>181</v>
      </c>
      <c r="J149" s="81"/>
      <c r="K149" s="231"/>
      <c r="Q149" s="159"/>
    </row>
    <row r="150" spans="2:17" ht="10.5">
      <c r="B150" s="189"/>
      <c r="C150" s="215"/>
      <c r="D150" s="215"/>
      <c r="E150" s="215"/>
      <c r="F150" s="215"/>
      <c r="G150" s="187"/>
      <c r="H150" s="170"/>
      <c r="I150" s="170"/>
      <c r="J150" s="60"/>
      <c r="K150" s="231"/>
      <c r="Q150" s="159"/>
    </row>
    <row r="151" spans="2:17" ht="10.5">
      <c r="B151" s="232" t="s">
        <v>150</v>
      </c>
      <c r="C151" s="232"/>
      <c r="E151" s="233" t="s">
        <v>229</v>
      </c>
      <c r="H151" s="187" t="s">
        <v>230</v>
      </c>
      <c r="J151" s="81"/>
      <c r="K151" s="159"/>
      <c r="L151" s="154" t="s">
        <v>231</v>
      </c>
      <c r="O151" s="154" t="s">
        <v>232</v>
      </c>
      <c r="Q151" s="159"/>
    </row>
    <row r="152" spans="2:17" ht="10.5">
      <c r="B152" s="233" t="s">
        <v>151</v>
      </c>
      <c r="C152" s="233"/>
      <c r="E152" s="233"/>
      <c r="H152" s="187" t="s">
        <v>156</v>
      </c>
      <c r="J152" s="81"/>
      <c r="K152" s="231"/>
      <c r="L152" s="89" t="s">
        <v>157</v>
      </c>
      <c r="Q152" s="159"/>
    </row>
    <row r="153" spans="2:17" ht="10.5">
      <c r="B153" s="233"/>
      <c r="C153" s="233"/>
      <c r="E153" s="233"/>
      <c r="J153" s="81"/>
      <c r="K153" s="159"/>
      <c r="Q153" s="159"/>
    </row>
    <row r="154" spans="2:17" ht="10.5">
      <c r="B154" s="233"/>
      <c r="C154" s="233"/>
      <c r="E154" s="215"/>
      <c r="H154" s="187"/>
      <c r="J154" s="81"/>
      <c r="K154" s="159"/>
      <c r="L154" s="154"/>
      <c r="Q154" s="159"/>
    </row>
    <row r="155" spans="2:17" ht="10.5">
      <c r="B155" s="233"/>
      <c r="C155" s="233"/>
      <c r="E155" s="215"/>
      <c r="H155" s="187"/>
      <c r="J155" s="81"/>
      <c r="K155" s="159"/>
      <c r="L155" s="154"/>
      <c r="Q155" s="159"/>
    </row>
    <row r="156" spans="2:17" ht="10.5">
      <c r="B156" s="233"/>
      <c r="C156" s="233"/>
      <c r="E156" s="215"/>
      <c r="H156" s="187"/>
      <c r="J156" s="81"/>
      <c r="K156" s="159"/>
      <c r="L156" s="154"/>
      <c r="Q156" s="159"/>
    </row>
    <row r="157" spans="2:17" ht="10.5">
      <c r="B157" s="233"/>
      <c r="C157" s="233"/>
      <c r="E157" s="215"/>
      <c r="H157" s="154"/>
      <c r="J157" s="81"/>
      <c r="K157" s="159"/>
      <c r="L157" s="154"/>
      <c r="Q157" s="159"/>
    </row>
    <row r="158" spans="2:17" ht="10.5">
      <c r="B158" s="233"/>
      <c r="C158" s="233"/>
      <c r="E158" s="215"/>
      <c r="H158" s="154"/>
      <c r="J158" s="81"/>
      <c r="K158" s="159"/>
      <c r="L158" s="154"/>
      <c r="Q158" s="159"/>
    </row>
    <row r="159" spans="2:17" ht="10.5">
      <c r="B159" s="225" t="s">
        <v>158</v>
      </c>
      <c r="C159" s="225"/>
      <c r="E159" s="234" t="s">
        <v>233</v>
      </c>
      <c r="H159" s="228" t="s">
        <v>234</v>
      </c>
      <c r="J159" s="81"/>
      <c r="K159" s="159"/>
      <c r="L159" s="235" t="s">
        <v>160</v>
      </c>
      <c r="O159" s="225" t="s">
        <v>161</v>
      </c>
      <c r="Q159" s="159"/>
    </row>
    <row r="160" spans="1:17" ht="10.5">
      <c r="A160" s="88"/>
      <c r="B160" s="249" t="s">
        <v>162</v>
      </c>
      <c r="C160" s="249"/>
      <c r="D160" s="24"/>
      <c r="E160" s="107" t="s">
        <v>163</v>
      </c>
      <c r="F160" s="24"/>
      <c r="G160" s="24"/>
      <c r="H160" s="197" t="s">
        <v>164</v>
      </c>
      <c r="I160" s="159"/>
      <c r="J160" s="81"/>
      <c r="K160" s="159"/>
      <c r="L160" s="86" t="s">
        <v>165</v>
      </c>
      <c r="M160" s="24"/>
      <c r="N160" s="108"/>
      <c r="O160" s="249" t="s">
        <v>166</v>
      </c>
      <c r="P160" s="24"/>
      <c r="Q160" s="159"/>
    </row>
    <row r="161" spans="1:17" ht="11.25" thickBot="1">
      <c r="A161" s="236"/>
      <c r="B161" s="237"/>
      <c r="C161" s="237"/>
      <c r="D161" s="238"/>
      <c r="E161" s="239"/>
      <c r="F161" s="238"/>
      <c r="G161" s="238"/>
      <c r="H161" s="240"/>
      <c r="I161" s="241"/>
      <c r="J161" s="238"/>
      <c r="K161" s="241"/>
      <c r="L161" s="250"/>
      <c r="M161" s="238"/>
      <c r="N161" s="242"/>
      <c r="O161" s="251" t="s">
        <v>167</v>
      </c>
      <c r="P161" s="238"/>
      <c r="Q161" s="241"/>
    </row>
    <row r="162" spans="1:17" ht="10.5">
      <c r="A162" s="88"/>
      <c r="B162" s="249"/>
      <c r="C162" s="249"/>
      <c r="D162" s="24"/>
      <c r="E162" s="107"/>
      <c r="F162" s="24"/>
      <c r="G162" s="24"/>
      <c r="H162" s="197"/>
      <c r="I162" s="24"/>
      <c r="J162" s="24"/>
      <c r="K162" s="24"/>
      <c r="L162" s="89"/>
      <c r="M162" s="24"/>
      <c r="N162" s="108"/>
      <c r="O162" s="249"/>
      <c r="P162" s="24"/>
      <c r="Q162" s="244"/>
    </row>
    <row r="163" spans="2:17" ht="10.5">
      <c r="B163" s="243"/>
      <c r="C163" s="243"/>
      <c r="E163" s="232"/>
      <c r="G163" s="187"/>
      <c r="H163" s="170"/>
      <c r="I163" s="170"/>
      <c r="J163" s="170"/>
      <c r="Q163" s="24"/>
    </row>
    <row r="164" ht="10.5">
      <c r="Q164" s="24"/>
    </row>
    <row r="165" spans="11:17" ht="10.5">
      <c r="K165" s="215"/>
      <c r="Q165" s="24"/>
    </row>
    <row r="166" ht="10.5">
      <c r="Q166" s="24"/>
    </row>
    <row r="167" ht="10.5">
      <c r="Q167" s="24"/>
    </row>
  </sheetData>
  <mergeCells count="22">
    <mergeCell ref="A1:P1"/>
    <mergeCell ref="A2:P2"/>
    <mergeCell ref="A3:P3"/>
    <mergeCell ref="C8:E8"/>
    <mergeCell ref="G8:I8"/>
    <mergeCell ref="A4:P4"/>
    <mergeCell ref="C9:E9"/>
    <mergeCell ref="G9:I9"/>
    <mergeCell ref="B107:H107"/>
    <mergeCell ref="B108:H108"/>
    <mergeCell ref="B109:H109"/>
    <mergeCell ref="D110:E110"/>
    <mergeCell ref="G110:H110"/>
    <mergeCell ref="C111:E111"/>
    <mergeCell ref="F111:H111"/>
    <mergeCell ref="M116:N116"/>
    <mergeCell ref="O116:P116"/>
    <mergeCell ref="L111:P111"/>
    <mergeCell ref="C112:E112"/>
    <mergeCell ref="F112:H112"/>
    <mergeCell ref="M115:N115"/>
    <mergeCell ref="O115:P115"/>
  </mergeCells>
  <printOptions/>
  <pageMargins left="0.75" right="0.75" top="1" bottom="1" header="0.5" footer="0.5"/>
  <pageSetup horizontalDpi="600" verticalDpi="600" orientation="portrait" paperSize="9" scale="25" r:id="rId2"/>
  <drawing r:id="rId1"/>
</worksheet>
</file>

<file path=xl/worksheets/sheet2.xml><?xml version="1.0" encoding="utf-8"?>
<worksheet xmlns="http://schemas.openxmlformats.org/spreadsheetml/2006/main" xmlns:r="http://schemas.openxmlformats.org/officeDocument/2006/relationships">
  <dimension ref="A1:IV180"/>
  <sheetViews>
    <sheetView zoomScaleSheetLayoutView="50" workbookViewId="0" topLeftCell="B1">
      <selection activeCell="B8" sqref="B8"/>
    </sheetView>
  </sheetViews>
  <sheetFormatPr defaultColWidth="9.140625" defaultRowHeight="12.75"/>
  <cols>
    <col min="1" max="1" width="3.28125" style="6" customWidth="1"/>
    <col min="2" max="2" width="69.28125" style="2" customWidth="1"/>
    <col min="3" max="3" width="21.57421875" style="2" customWidth="1"/>
    <col min="4" max="4" width="17.140625" style="2" customWidth="1"/>
    <col min="5" max="5" width="19.7109375" style="2" customWidth="1"/>
    <col min="6" max="6" width="6.140625" style="2" customWidth="1"/>
    <col min="7" max="7" width="20.28125" style="2" customWidth="1"/>
    <col min="8" max="8" width="20.8515625" style="2" customWidth="1"/>
    <col min="9" max="9" width="21.57421875" style="2" customWidth="1"/>
    <col min="10" max="10" width="0.2890625" style="2" customWidth="1"/>
    <col min="11" max="11" width="7.28125" style="2" customWidth="1"/>
    <col min="12" max="12" width="47.28125" style="3" customWidth="1"/>
    <col min="13" max="13" width="12.140625" style="2" customWidth="1"/>
    <col min="14" max="14" width="19.140625" style="2" customWidth="1"/>
    <col min="15" max="15" width="13.140625" style="2" customWidth="1"/>
    <col min="16" max="16" width="21.57421875" style="2" customWidth="1"/>
    <col min="17" max="17" width="7.8515625" style="2" customWidth="1"/>
    <col min="18" max="19" width="11.7109375" style="2" customWidth="1"/>
    <col min="20" max="16384" width="7.8515625" style="2" customWidth="1"/>
  </cols>
  <sheetData>
    <row r="1" spans="1:21" ht="22.5">
      <c r="A1" s="268" t="s">
        <v>183</v>
      </c>
      <c r="B1" s="268"/>
      <c r="C1" s="268"/>
      <c r="D1" s="268"/>
      <c r="E1" s="268"/>
      <c r="F1" s="268"/>
      <c r="G1" s="268"/>
      <c r="H1" s="268"/>
      <c r="I1" s="268"/>
      <c r="J1" s="268"/>
      <c r="K1" s="268"/>
      <c r="L1" s="268"/>
      <c r="M1" s="268"/>
      <c r="N1" s="268"/>
      <c r="O1" s="268"/>
      <c r="P1" s="268"/>
      <c r="Q1" s="268"/>
      <c r="R1" s="268"/>
      <c r="S1" s="268"/>
      <c r="T1" s="268"/>
      <c r="U1" s="268"/>
    </row>
    <row r="2" spans="1:21" ht="12.75">
      <c r="A2" s="269" t="s">
        <v>184</v>
      </c>
      <c r="B2" s="269"/>
      <c r="C2" s="269"/>
      <c r="D2" s="269"/>
      <c r="E2" s="269"/>
      <c r="F2" s="269"/>
      <c r="G2" s="269"/>
      <c r="H2" s="269"/>
      <c r="I2" s="269"/>
      <c r="J2" s="269"/>
      <c r="K2" s="269"/>
      <c r="L2" s="269"/>
      <c r="M2" s="269"/>
      <c r="N2" s="269"/>
      <c r="O2" s="269"/>
      <c r="P2" s="269"/>
      <c r="Q2" s="269"/>
      <c r="R2" s="269"/>
      <c r="S2" s="269"/>
      <c r="T2" s="269"/>
      <c r="U2" s="269"/>
    </row>
    <row r="3" spans="1:21" ht="14.25" customHeight="1">
      <c r="A3" s="270" t="s">
        <v>265</v>
      </c>
      <c r="B3" s="270"/>
      <c r="C3" s="270"/>
      <c r="D3" s="270"/>
      <c r="E3" s="270"/>
      <c r="F3" s="270"/>
      <c r="G3" s="270"/>
      <c r="H3" s="270"/>
      <c r="I3" s="270"/>
      <c r="J3" s="270"/>
      <c r="K3" s="270"/>
      <c r="L3" s="270"/>
      <c r="M3" s="270"/>
      <c r="N3" s="270"/>
      <c r="O3" s="270"/>
      <c r="P3" s="270"/>
      <c r="Q3" s="270"/>
      <c r="R3" s="270"/>
      <c r="S3" s="270"/>
      <c r="T3" s="270"/>
      <c r="U3" s="270"/>
    </row>
    <row r="4" spans="1:21" ht="15.75" customHeight="1">
      <c r="A4" s="269" t="s">
        <v>266</v>
      </c>
      <c r="B4" s="269"/>
      <c r="C4" s="269"/>
      <c r="D4" s="269"/>
      <c r="E4" s="269"/>
      <c r="F4" s="269"/>
      <c r="G4" s="269"/>
      <c r="H4" s="269"/>
      <c r="I4" s="269"/>
      <c r="J4" s="269"/>
      <c r="K4" s="269"/>
      <c r="L4" s="269"/>
      <c r="M4" s="269"/>
      <c r="N4" s="269"/>
      <c r="O4" s="269"/>
      <c r="P4" s="269"/>
      <c r="Q4" s="269"/>
      <c r="R4" s="269"/>
      <c r="S4" s="269"/>
      <c r="T4" s="269"/>
      <c r="U4" s="269"/>
    </row>
    <row r="5" spans="1:17" ht="15.75" customHeight="1">
      <c r="A5" s="139"/>
      <c r="B5" s="140"/>
      <c r="C5" s="140"/>
      <c r="D5" s="140"/>
      <c r="E5" s="140"/>
      <c r="F5" s="140"/>
      <c r="G5" s="140"/>
      <c r="H5" s="140"/>
      <c r="I5" s="140"/>
      <c r="J5" s="140"/>
      <c r="K5" s="140"/>
      <c r="L5" s="140"/>
      <c r="M5" s="140"/>
      <c r="N5" s="140"/>
      <c r="O5" s="140"/>
      <c r="P5" s="140"/>
      <c r="Q5" s="3"/>
    </row>
    <row r="6" spans="1:17" ht="15.75" customHeight="1">
      <c r="A6" s="118"/>
      <c r="B6" s="4"/>
      <c r="C6" s="4"/>
      <c r="D6" s="4"/>
      <c r="E6" s="4"/>
      <c r="F6" s="4"/>
      <c r="G6" s="4"/>
      <c r="H6" s="4"/>
      <c r="I6" s="4"/>
      <c r="J6" s="4"/>
      <c r="K6" s="4"/>
      <c r="L6" s="4"/>
      <c r="M6" s="4"/>
      <c r="N6" s="4"/>
      <c r="O6" s="4"/>
      <c r="P6" s="3"/>
      <c r="Q6" s="3"/>
    </row>
    <row r="7" spans="1:17" ht="15.75" customHeight="1">
      <c r="A7" s="119"/>
      <c r="B7" s="3"/>
      <c r="C7" s="3"/>
      <c r="D7" s="3"/>
      <c r="E7" s="3"/>
      <c r="F7" s="3"/>
      <c r="G7" s="3"/>
      <c r="H7" s="3"/>
      <c r="I7" s="3"/>
      <c r="J7" s="3"/>
      <c r="K7" s="3"/>
      <c r="M7" s="3"/>
      <c r="N7" s="3"/>
      <c r="O7" s="3"/>
      <c r="P7" s="3"/>
      <c r="Q7" s="3"/>
    </row>
    <row r="8" spans="1:17" ht="12">
      <c r="A8" s="118"/>
      <c r="B8" s="4"/>
      <c r="C8" s="4"/>
      <c r="D8" s="4"/>
      <c r="E8" s="4"/>
      <c r="F8" s="4"/>
      <c r="G8" s="4"/>
      <c r="H8" s="4"/>
      <c r="I8" s="4"/>
      <c r="J8" s="4"/>
      <c r="K8" s="4"/>
      <c r="L8" s="4"/>
      <c r="M8" s="4"/>
      <c r="N8" s="4"/>
      <c r="O8" s="4"/>
      <c r="P8" s="3"/>
      <c r="Q8" s="3"/>
    </row>
    <row r="9" spans="1:17" ht="12.75" thickBot="1">
      <c r="A9" s="118"/>
      <c r="B9" s="132" t="s">
        <v>20</v>
      </c>
      <c r="C9" s="4"/>
      <c r="D9" s="4"/>
      <c r="E9" s="4"/>
      <c r="F9" s="4"/>
      <c r="G9" s="4"/>
      <c r="H9" s="4"/>
      <c r="I9" s="4"/>
      <c r="J9" s="4"/>
      <c r="K9" s="4"/>
      <c r="L9" s="4"/>
      <c r="M9" s="4"/>
      <c r="N9" s="101"/>
      <c r="O9" s="4"/>
      <c r="P9" s="101"/>
      <c r="Q9" s="245"/>
    </row>
    <row r="10" spans="1:17" ht="13.5" thickBot="1">
      <c r="A10" s="133"/>
      <c r="B10" s="134"/>
      <c r="C10" s="254">
        <v>38352</v>
      </c>
      <c r="D10" s="254"/>
      <c r="E10" s="254"/>
      <c r="F10" s="136"/>
      <c r="G10" s="254">
        <v>37986</v>
      </c>
      <c r="H10" s="255"/>
      <c r="I10" s="256"/>
      <c r="J10" s="89"/>
      <c r="K10" s="133"/>
      <c r="L10" s="137" t="s">
        <v>238</v>
      </c>
      <c r="M10" s="135"/>
      <c r="N10" s="248">
        <v>38352</v>
      </c>
      <c r="O10" s="135"/>
      <c r="P10" s="248">
        <v>37986</v>
      </c>
      <c r="Q10" s="138"/>
    </row>
    <row r="11" spans="1:17" ht="12">
      <c r="A11" s="82"/>
      <c r="B11" s="24"/>
      <c r="C11" s="257" t="s">
        <v>21</v>
      </c>
      <c r="D11" s="257"/>
      <c r="E11" s="257"/>
      <c r="F11" s="75"/>
      <c r="G11" s="257" t="s">
        <v>21</v>
      </c>
      <c r="H11" s="257"/>
      <c r="I11" s="257"/>
      <c r="J11" s="93"/>
      <c r="K11" s="81"/>
      <c r="L11" s="24"/>
      <c r="M11" s="24"/>
      <c r="N11" s="74" t="s">
        <v>21</v>
      </c>
      <c r="O11" s="75"/>
      <c r="P11" s="74" t="s">
        <v>21</v>
      </c>
      <c r="Q11" s="100"/>
    </row>
    <row r="12" spans="1:17" ht="12">
      <c r="A12" s="82"/>
      <c r="B12" s="34"/>
      <c r="C12" s="70" t="s">
        <v>22</v>
      </c>
      <c r="D12" s="70" t="s">
        <v>23</v>
      </c>
      <c r="E12" s="70" t="s">
        <v>24</v>
      </c>
      <c r="F12" s="24"/>
      <c r="G12" s="70" t="s">
        <v>22</v>
      </c>
      <c r="H12" s="70" t="s">
        <v>23</v>
      </c>
      <c r="I12" s="70" t="s">
        <v>24</v>
      </c>
      <c r="J12" s="94"/>
      <c r="K12" s="81"/>
      <c r="L12" s="24"/>
      <c r="M12" s="24"/>
      <c r="N12" s="89"/>
      <c r="O12" s="24"/>
      <c r="P12" s="89"/>
      <c r="Q12" s="100"/>
    </row>
    <row r="13" spans="1:17" ht="12.75" customHeight="1">
      <c r="A13" s="82"/>
      <c r="B13" s="34"/>
      <c r="C13" s="34"/>
      <c r="D13" s="34"/>
      <c r="E13" s="24"/>
      <c r="F13" s="24"/>
      <c r="G13" s="34"/>
      <c r="H13" s="34"/>
      <c r="I13" s="24"/>
      <c r="J13" s="95"/>
      <c r="K13" s="81"/>
      <c r="L13" s="24"/>
      <c r="M13" s="24"/>
      <c r="N13" s="24"/>
      <c r="O13" s="24"/>
      <c r="P13" s="24"/>
      <c r="Q13" s="100"/>
    </row>
    <row r="14" spans="1:17" ht="12">
      <c r="A14" s="82"/>
      <c r="B14" s="24"/>
      <c r="C14" s="34"/>
      <c r="D14" s="34"/>
      <c r="E14" s="24"/>
      <c r="F14" s="24"/>
      <c r="G14" s="34"/>
      <c r="H14" s="34"/>
      <c r="I14" s="24"/>
      <c r="J14" s="95"/>
      <c r="K14" s="81"/>
      <c r="L14" s="24"/>
      <c r="M14" s="24"/>
      <c r="N14" s="24"/>
      <c r="O14" s="24"/>
      <c r="P14" s="24"/>
      <c r="Q14" s="100"/>
    </row>
    <row r="15" spans="1:17" ht="12">
      <c r="A15" s="82"/>
      <c r="B15" s="34"/>
      <c r="C15" s="34"/>
      <c r="D15" s="34"/>
      <c r="E15" s="24"/>
      <c r="F15" s="24"/>
      <c r="G15" s="34"/>
      <c r="H15" s="34"/>
      <c r="I15" s="24"/>
      <c r="J15" s="95"/>
      <c r="K15" s="82" t="s">
        <v>0</v>
      </c>
      <c r="L15" s="102" t="s">
        <v>245</v>
      </c>
      <c r="M15" s="24"/>
      <c r="N15" s="24"/>
      <c r="O15" s="24"/>
      <c r="P15" s="24"/>
      <c r="Q15" s="100"/>
    </row>
    <row r="16" spans="1:17" ht="12">
      <c r="A16" s="81"/>
      <c r="B16" s="24"/>
      <c r="C16" s="24"/>
      <c r="D16" s="24"/>
      <c r="E16" s="24"/>
      <c r="F16" s="24"/>
      <c r="G16" s="24"/>
      <c r="H16" s="24"/>
      <c r="I16" s="24"/>
      <c r="J16" s="95"/>
      <c r="K16" s="82" t="s">
        <v>2</v>
      </c>
      <c r="L16" s="72" t="s">
        <v>82</v>
      </c>
      <c r="M16" s="24"/>
      <c r="N16" s="24"/>
      <c r="O16" s="24"/>
      <c r="P16" s="24"/>
      <c r="Q16" s="100"/>
    </row>
    <row r="17" spans="1:17" ht="12">
      <c r="A17" s="82" t="s">
        <v>26</v>
      </c>
      <c r="B17" s="102" t="s">
        <v>25</v>
      </c>
      <c r="C17" s="34"/>
      <c r="D17" s="34"/>
      <c r="E17" s="24"/>
      <c r="F17" s="24"/>
      <c r="G17" s="34"/>
      <c r="H17" s="34"/>
      <c r="I17" s="24"/>
      <c r="J17" s="95"/>
      <c r="K17" s="83" t="s">
        <v>4</v>
      </c>
      <c r="L17" s="71" t="s">
        <v>83</v>
      </c>
      <c r="M17" s="24"/>
      <c r="N17" s="79">
        <v>33234894</v>
      </c>
      <c r="O17" s="24"/>
      <c r="P17" s="79">
        <v>33234894</v>
      </c>
      <c r="Q17" s="100"/>
    </row>
    <row r="18" spans="1:17" ht="12.75" thickBot="1">
      <c r="A18" s="120" t="s">
        <v>4</v>
      </c>
      <c r="B18" s="34" t="s">
        <v>267</v>
      </c>
      <c r="C18" s="24">
        <v>2208.32</v>
      </c>
      <c r="D18" s="24">
        <v>2208.31</v>
      </c>
      <c r="E18" s="24">
        <f>C18-D18</f>
        <v>0.010000000000218279</v>
      </c>
      <c r="F18" s="24"/>
      <c r="G18" s="24">
        <v>2208.32</v>
      </c>
      <c r="H18" s="24">
        <v>2208.31</v>
      </c>
      <c r="I18" s="24">
        <f>G18-H18</f>
        <v>0.010000000000218279</v>
      </c>
      <c r="J18" s="95"/>
      <c r="K18" s="82"/>
      <c r="L18" s="34"/>
      <c r="M18" s="24"/>
      <c r="N18" s="76">
        <f>SUM(N17)</f>
        <v>33234894</v>
      </c>
      <c r="O18" s="24"/>
      <c r="P18" s="76">
        <f>SUM(P17)</f>
        <v>33234894</v>
      </c>
      <c r="Q18" s="100"/>
    </row>
    <row r="19" spans="1:17" ht="12.75" thickTop="1">
      <c r="A19" s="120" t="s">
        <v>1</v>
      </c>
      <c r="B19" s="34" t="s">
        <v>27</v>
      </c>
      <c r="C19" s="24">
        <v>988309.88</v>
      </c>
      <c r="D19" s="24">
        <v>0</v>
      </c>
      <c r="E19" s="24">
        <f>C19-D19</f>
        <v>988309.88</v>
      </c>
      <c r="F19" s="24"/>
      <c r="G19" s="24">
        <v>0</v>
      </c>
      <c r="H19" s="24">
        <v>0</v>
      </c>
      <c r="I19" s="24">
        <f>G19-H19</f>
        <v>0</v>
      </c>
      <c r="J19" s="95"/>
      <c r="K19" s="82"/>
      <c r="L19" s="34"/>
      <c r="M19" s="24"/>
      <c r="N19" s="34"/>
      <c r="O19" s="24"/>
      <c r="P19" s="34"/>
      <c r="Q19" s="100"/>
    </row>
    <row r="20" spans="1:17" ht="12">
      <c r="A20" s="82" t="s">
        <v>3</v>
      </c>
      <c r="B20" s="71" t="s">
        <v>30</v>
      </c>
      <c r="C20" s="79">
        <v>19192240.299999997</v>
      </c>
      <c r="D20" s="79">
        <v>10719582.709999999</v>
      </c>
      <c r="E20" s="79">
        <f>C20-D20</f>
        <v>8472657.589999998</v>
      </c>
      <c r="F20" s="24"/>
      <c r="G20" s="79">
        <v>15922600.360000001</v>
      </c>
      <c r="H20" s="79">
        <v>7710369.75</v>
      </c>
      <c r="I20" s="79">
        <f>G20-H20</f>
        <v>8212230.610000001</v>
      </c>
      <c r="J20" s="96"/>
      <c r="K20" s="81"/>
      <c r="L20" s="24"/>
      <c r="M20" s="24"/>
      <c r="N20" s="24"/>
      <c r="O20" s="24"/>
      <c r="P20" s="24"/>
      <c r="Q20" s="100"/>
    </row>
    <row r="21" spans="1:17" ht="12.75" thickBot="1">
      <c r="A21" s="83"/>
      <c r="B21" s="24"/>
      <c r="C21" s="76">
        <f>SUM(C18:C20)</f>
        <v>20182758.499999996</v>
      </c>
      <c r="D21" s="76">
        <f>SUM(D18:D20)</f>
        <v>10721791.02</v>
      </c>
      <c r="E21" s="76">
        <f>SUM(E18:E20)</f>
        <v>9460967.479999999</v>
      </c>
      <c r="F21" s="24"/>
      <c r="G21" s="76">
        <f>SUM(G18:G20)</f>
        <v>15924808.680000002</v>
      </c>
      <c r="H21" s="76">
        <f>SUM(H18:H20)</f>
        <v>7712578.06</v>
      </c>
      <c r="I21" s="76">
        <f>SUM(I18:I20)</f>
        <v>8212230.620000001</v>
      </c>
      <c r="J21" s="97"/>
      <c r="K21" s="82" t="s">
        <v>5</v>
      </c>
      <c r="L21" s="72" t="s">
        <v>248</v>
      </c>
      <c r="M21" s="24"/>
      <c r="N21" s="78">
        <v>52064865.56</v>
      </c>
      <c r="O21" s="24"/>
      <c r="P21" s="78">
        <v>52064865.56</v>
      </c>
      <c r="Q21" s="100"/>
    </row>
    <row r="22" spans="1:17" ht="12.75" thickTop="1">
      <c r="A22" s="82"/>
      <c r="B22" s="34"/>
      <c r="C22" s="24"/>
      <c r="D22" s="24"/>
      <c r="E22" s="24"/>
      <c r="F22" s="24"/>
      <c r="G22" s="24"/>
      <c r="H22" s="24"/>
      <c r="I22" s="24"/>
      <c r="J22" s="95"/>
      <c r="K22" s="81"/>
      <c r="L22" s="24"/>
      <c r="M22" s="24"/>
      <c r="N22" s="24"/>
      <c r="O22" s="24"/>
      <c r="P22" s="24"/>
      <c r="Q22" s="100"/>
    </row>
    <row r="23" spans="1:17" ht="12">
      <c r="A23" s="82" t="s">
        <v>29</v>
      </c>
      <c r="B23" s="102" t="s">
        <v>28</v>
      </c>
      <c r="C23" s="34"/>
      <c r="D23" s="34"/>
      <c r="E23" s="24"/>
      <c r="F23" s="24"/>
      <c r="G23" s="34"/>
      <c r="H23" s="34"/>
      <c r="I23" s="24"/>
      <c r="J23" s="95"/>
      <c r="K23" s="82" t="s">
        <v>6</v>
      </c>
      <c r="L23" s="72" t="s">
        <v>84</v>
      </c>
      <c r="M23" s="24"/>
      <c r="N23" s="24"/>
      <c r="O23" s="24"/>
      <c r="P23" s="24"/>
      <c r="Q23" s="100"/>
    </row>
    <row r="24" spans="1:17" ht="12">
      <c r="A24" s="82" t="s">
        <v>2</v>
      </c>
      <c r="B24" s="72" t="s">
        <v>31</v>
      </c>
      <c r="C24" s="34"/>
      <c r="D24" s="34"/>
      <c r="E24" s="24"/>
      <c r="F24" s="24"/>
      <c r="G24" s="34"/>
      <c r="H24" s="34"/>
      <c r="I24" s="24"/>
      <c r="J24" s="95"/>
      <c r="K24" s="83" t="s">
        <v>12</v>
      </c>
      <c r="L24" s="71" t="s">
        <v>271</v>
      </c>
      <c r="M24" s="24"/>
      <c r="N24" s="24">
        <v>508830.8</v>
      </c>
      <c r="O24" s="24"/>
      <c r="P24" s="24">
        <v>0</v>
      </c>
      <c r="Q24" s="100"/>
    </row>
    <row r="25" spans="1:17" ht="12">
      <c r="A25" s="82" t="s">
        <v>4</v>
      </c>
      <c r="B25" s="71" t="s">
        <v>32</v>
      </c>
      <c r="C25" s="34">
        <v>1181070.09</v>
      </c>
      <c r="D25" s="34">
        <v>807311.74</v>
      </c>
      <c r="E25" s="34">
        <f>C25-D25</f>
        <v>373758.3500000001</v>
      </c>
      <c r="F25" s="24"/>
      <c r="G25" s="34">
        <v>1156070.09</v>
      </c>
      <c r="H25" s="34">
        <v>625432.57</v>
      </c>
      <c r="I25" s="34">
        <f>G25-H25</f>
        <v>530637.5200000001</v>
      </c>
      <c r="J25" s="97"/>
      <c r="K25" s="82" t="s">
        <v>1</v>
      </c>
      <c r="L25" s="71" t="s">
        <v>85</v>
      </c>
      <c r="M25" s="24"/>
      <c r="N25" s="79">
        <v>1684217.52</v>
      </c>
      <c r="O25" s="24"/>
      <c r="P25" s="77">
        <v>1991992.65</v>
      </c>
      <c r="Q25" s="100"/>
    </row>
    <row r="26" spans="1:17" ht="12.75" thickBot="1">
      <c r="A26" s="83" t="s">
        <v>1</v>
      </c>
      <c r="B26" s="24" t="s">
        <v>33</v>
      </c>
      <c r="C26" s="77">
        <v>26999798.32</v>
      </c>
      <c r="D26" s="77">
        <v>3796615.49</v>
      </c>
      <c r="E26" s="77">
        <f>C26-D26</f>
        <v>23203182.83</v>
      </c>
      <c r="F26" s="24"/>
      <c r="G26" s="79">
        <v>26999798.32</v>
      </c>
      <c r="H26" s="79">
        <v>2446625.57</v>
      </c>
      <c r="I26" s="77">
        <f>G26-H26</f>
        <v>24553172.75</v>
      </c>
      <c r="J26" s="98"/>
      <c r="K26" s="82"/>
      <c r="L26" s="34"/>
      <c r="M26" s="24"/>
      <c r="N26" s="78">
        <f>SUM(N24:N25)</f>
        <v>2193048.32</v>
      </c>
      <c r="O26" s="24"/>
      <c r="P26" s="78">
        <f>SUM(P24:P25)</f>
        <v>1991992.65</v>
      </c>
      <c r="Q26" s="100"/>
    </row>
    <row r="27" spans="1:17" ht="13.5" thickBot="1" thickTop="1">
      <c r="A27" s="82"/>
      <c r="B27" s="34"/>
      <c r="C27" s="76">
        <f>SUM(C25:C26)</f>
        <v>28180868.41</v>
      </c>
      <c r="D27" s="76">
        <f>SUM(D25:D26)</f>
        <v>4603927.23</v>
      </c>
      <c r="E27" s="78">
        <f>SUM(E25:E26)</f>
        <v>23576941.18</v>
      </c>
      <c r="F27" s="24"/>
      <c r="G27" s="76">
        <f>SUM(G25:G26)</f>
        <v>28155868.41</v>
      </c>
      <c r="H27" s="76">
        <f>SUM(H25:H26)</f>
        <v>3072058.1399999997</v>
      </c>
      <c r="I27" s="78">
        <f>SUM(I25:I26)</f>
        <v>25083810.27</v>
      </c>
      <c r="J27" s="95"/>
      <c r="K27" s="81"/>
      <c r="L27" s="24"/>
      <c r="M27" s="24"/>
      <c r="N27" s="24"/>
      <c r="O27" s="24"/>
      <c r="P27" s="24"/>
      <c r="Q27" s="100"/>
    </row>
    <row r="28" spans="1:17" ht="12.75" thickTop="1">
      <c r="A28" s="82" t="s">
        <v>5</v>
      </c>
      <c r="B28" s="72" t="s">
        <v>34</v>
      </c>
      <c r="C28" s="34"/>
      <c r="D28" s="34"/>
      <c r="E28" s="24"/>
      <c r="F28" s="24"/>
      <c r="G28" s="34"/>
      <c r="H28" s="34"/>
      <c r="I28" s="24"/>
      <c r="J28" s="95"/>
      <c r="K28" s="82" t="s">
        <v>7</v>
      </c>
      <c r="L28" s="72" t="s">
        <v>86</v>
      </c>
      <c r="M28" s="24"/>
      <c r="N28" s="24"/>
      <c r="O28" s="24"/>
      <c r="P28" s="24"/>
      <c r="Q28" s="100"/>
    </row>
    <row r="29" spans="1:17" ht="12">
      <c r="A29" s="82" t="s">
        <v>4</v>
      </c>
      <c r="B29" s="71" t="s">
        <v>35</v>
      </c>
      <c r="C29" s="34">
        <v>32982883.910000004</v>
      </c>
      <c r="D29" s="34">
        <v>0</v>
      </c>
      <c r="E29" s="34">
        <f aca="true" t="shared" si="0" ref="E29:E35">C29-D29</f>
        <v>32982883.910000004</v>
      </c>
      <c r="F29" s="24"/>
      <c r="G29" s="34">
        <v>31916529.57</v>
      </c>
      <c r="H29" s="34">
        <v>0</v>
      </c>
      <c r="I29" s="34">
        <f aca="true" t="shared" si="1" ref="I29:I35">G29-H29</f>
        <v>31916529.57</v>
      </c>
      <c r="J29" s="97"/>
      <c r="K29" s="82" t="s">
        <v>4</v>
      </c>
      <c r="L29" s="71" t="s">
        <v>87</v>
      </c>
      <c r="M29" s="24"/>
      <c r="N29" s="34">
        <v>16707506.95</v>
      </c>
      <c r="O29" s="24"/>
      <c r="P29" s="34">
        <v>16489123.05</v>
      </c>
      <c r="Q29" s="100"/>
    </row>
    <row r="30" spans="1:17" ht="12">
      <c r="A30" s="82" t="s">
        <v>1</v>
      </c>
      <c r="B30" s="71" t="s">
        <v>36</v>
      </c>
      <c r="C30" s="34">
        <v>45520572.4</v>
      </c>
      <c r="D30" s="34">
        <v>16388893.25</v>
      </c>
      <c r="E30" s="34">
        <f t="shared" si="0"/>
        <v>29131679.15</v>
      </c>
      <c r="F30" s="24"/>
      <c r="G30" s="34">
        <v>36221491.92</v>
      </c>
      <c r="H30" s="34">
        <v>15222348.540000001</v>
      </c>
      <c r="I30" s="34">
        <f t="shared" si="1"/>
        <v>20999143.380000003</v>
      </c>
      <c r="J30" s="97"/>
      <c r="K30" s="83" t="s">
        <v>1</v>
      </c>
      <c r="L30" s="71" t="s">
        <v>88</v>
      </c>
      <c r="M30" s="24"/>
      <c r="N30" s="34">
        <v>2006676.45</v>
      </c>
      <c r="O30" s="24"/>
      <c r="P30" s="24">
        <v>2006676.45</v>
      </c>
      <c r="Q30" s="100"/>
    </row>
    <row r="31" spans="1:17" ht="12">
      <c r="A31" s="82" t="s">
        <v>3</v>
      </c>
      <c r="B31" s="71" t="s">
        <v>37</v>
      </c>
      <c r="C31" s="34">
        <v>368141223.28999996</v>
      </c>
      <c r="D31" s="34">
        <v>219914210.20999998</v>
      </c>
      <c r="E31" s="34">
        <f t="shared" si="0"/>
        <v>148227013.07999998</v>
      </c>
      <c r="F31" s="24"/>
      <c r="G31" s="34">
        <v>338700969.69</v>
      </c>
      <c r="H31" s="34">
        <v>198387162.81</v>
      </c>
      <c r="I31" s="34">
        <f t="shared" si="1"/>
        <v>140313806.88</v>
      </c>
      <c r="J31" s="97"/>
      <c r="K31" s="82" t="s">
        <v>3</v>
      </c>
      <c r="L31" s="71" t="s">
        <v>89</v>
      </c>
      <c r="M31" s="24"/>
      <c r="N31" s="34">
        <v>2589938.78</v>
      </c>
      <c r="O31" s="24"/>
      <c r="P31" s="34">
        <v>2589938.78</v>
      </c>
      <c r="Q31" s="100"/>
    </row>
    <row r="32" spans="1:17" ht="12">
      <c r="A32" s="82" t="s">
        <v>8</v>
      </c>
      <c r="B32" s="71" t="s">
        <v>38</v>
      </c>
      <c r="C32" s="34">
        <v>6384593.220000001</v>
      </c>
      <c r="D32" s="34">
        <v>3676637.44</v>
      </c>
      <c r="E32" s="34">
        <f t="shared" si="0"/>
        <v>2707955.7800000007</v>
      </c>
      <c r="F32" s="24"/>
      <c r="G32" s="34">
        <v>5133026.8</v>
      </c>
      <c r="H32" s="34">
        <v>3273782.37</v>
      </c>
      <c r="I32" s="34">
        <f t="shared" si="1"/>
        <v>1859244.4299999997</v>
      </c>
      <c r="J32" s="97"/>
      <c r="K32" s="82" t="s">
        <v>8</v>
      </c>
      <c r="L32" s="71" t="s">
        <v>90</v>
      </c>
      <c r="M32" s="24"/>
      <c r="N32" s="34">
        <v>54901296.769999996</v>
      </c>
      <c r="O32" s="24"/>
      <c r="P32" s="24">
        <v>44898476.22</v>
      </c>
      <c r="Q32" s="100"/>
    </row>
    <row r="33" spans="1:17" ht="12">
      <c r="A33" s="82" t="s">
        <v>9</v>
      </c>
      <c r="B33" s="71" t="s">
        <v>39</v>
      </c>
      <c r="C33" s="34">
        <v>14987723.780000001</v>
      </c>
      <c r="D33" s="34">
        <v>10493211.88</v>
      </c>
      <c r="E33" s="34">
        <f t="shared" si="0"/>
        <v>4494511.9</v>
      </c>
      <c r="F33" s="24"/>
      <c r="G33" s="34">
        <v>13752066.9</v>
      </c>
      <c r="H33" s="34">
        <v>9252837.76</v>
      </c>
      <c r="I33" s="34">
        <f t="shared" si="1"/>
        <v>4499229.140000001</v>
      </c>
      <c r="J33" s="97"/>
      <c r="K33" s="82" t="s">
        <v>9</v>
      </c>
      <c r="L33" s="103" t="s">
        <v>269</v>
      </c>
      <c r="M33" s="24"/>
      <c r="N33" s="77">
        <v>113591.6</v>
      </c>
      <c r="O33" s="24"/>
      <c r="P33" s="77">
        <v>1384954.6</v>
      </c>
      <c r="Q33" s="100"/>
    </row>
    <row r="34" spans="1:17" ht="12.75" thickBot="1">
      <c r="A34" s="82" t="s">
        <v>10</v>
      </c>
      <c r="B34" s="71" t="s">
        <v>40</v>
      </c>
      <c r="C34" s="77">
        <v>304179368.83</v>
      </c>
      <c r="D34" s="77">
        <v>0</v>
      </c>
      <c r="E34" s="77">
        <f t="shared" si="0"/>
        <v>304179368.83</v>
      </c>
      <c r="F34" s="24"/>
      <c r="G34" s="77">
        <v>93025517.79</v>
      </c>
      <c r="H34" s="77">
        <v>0</v>
      </c>
      <c r="I34" s="77">
        <f t="shared" si="1"/>
        <v>93025517.79</v>
      </c>
      <c r="J34" s="98"/>
      <c r="K34" s="82"/>
      <c r="L34" s="34"/>
      <c r="M34" s="24"/>
      <c r="N34" s="78">
        <f>SUM(N29:N33)</f>
        <v>76319010.54999998</v>
      </c>
      <c r="O34" s="24"/>
      <c r="P34" s="78">
        <f>SUM(P29:P33)</f>
        <v>67369169.1</v>
      </c>
      <c r="Q34" s="100"/>
    </row>
    <row r="35" spans="1:17" ht="12.75" thickTop="1">
      <c r="A35" s="82"/>
      <c r="B35" s="34"/>
      <c r="C35" s="77">
        <f>SUM(C29:C34)</f>
        <v>772196365.4300001</v>
      </c>
      <c r="D35" s="77">
        <f>SUM(D29:D34)</f>
        <v>250472952.77999997</v>
      </c>
      <c r="E35" s="77">
        <f t="shared" si="0"/>
        <v>521723412.6500001</v>
      </c>
      <c r="F35" s="24"/>
      <c r="G35" s="77">
        <f>SUM(G29:G34)</f>
        <v>518749602.67</v>
      </c>
      <c r="H35" s="77">
        <f>SUM(H29:H34)</f>
        <v>226136131.48</v>
      </c>
      <c r="I35" s="77">
        <f t="shared" si="1"/>
        <v>292613471.19000006</v>
      </c>
      <c r="J35" s="98"/>
      <c r="K35" s="81"/>
      <c r="L35" s="24"/>
      <c r="M35" s="24"/>
      <c r="N35" s="24"/>
      <c r="O35" s="24"/>
      <c r="P35" s="24"/>
      <c r="Q35" s="100"/>
    </row>
    <row r="36" spans="1:17" ht="12.75" thickBot="1">
      <c r="A36" s="82"/>
      <c r="B36" s="105" t="s">
        <v>41</v>
      </c>
      <c r="C36" s="76">
        <f>C27+C35</f>
        <v>800377233.84</v>
      </c>
      <c r="D36" s="76">
        <f>D27+D35</f>
        <v>255076880.00999996</v>
      </c>
      <c r="E36" s="78">
        <f>E35+E27</f>
        <v>545300353.83</v>
      </c>
      <c r="F36" s="24"/>
      <c r="G36" s="76">
        <f>G27+G35</f>
        <v>546905471.08</v>
      </c>
      <c r="H36" s="76">
        <f>H27+H35</f>
        <v>229208189.61999997</v>
      </c>
      <c r="I36" s="78">
        <f>I35+I27</f>
        <v>317697281.46000004</v>
      </c>
      <c r="J36" s="95"/>
      <c r="K36" s="82" t="s">
        <v>11</v>
      </c>
      <c r="L36" s="72" t="s">
        <v>91</v>
      </c>
      <c r="M36" s="24"/>
      <c r="N36" s="24"/>
      <c r="O36" s="24"/>
      <c r="P36" s="24"/>
      <c r="Q36" s="100"/>
    </row>
    <row r="37" spans="1:17" ht="12.75" thickTop="1">
      <c r="A37" s="82"/>
      <c r="B37" s="34"/>
      <c r="C37" s="34"/>
      <c r="D37" s="34"/>
      <c r="E37" s="24"/>
      <c r="F37" s="24"/>
      <c r="G37" s="34"/>
      <c r="H37" s="34"/>
      <c r="I37" s="24"/>
      <c r="J37" s="95"/>
      <c r="K37" s="81"/>
      <c r="L37" s="71" t="s">
        <v>92</v>
      </c>
      <c r="M37" s="24"/>
      <c r="N37" s="24">
        <v>15747479.07000002</v>
      </c>
      <c r="O37" s="24"/>
      <c r="P37" s="24">
        <v>14956698.19</v>
      </c>
      <c r="Q37" s="100"/>
    </row>
    <row r="38" spans="1:17" ht="12">
      <c r="A38" s="82"/>
      <c r="B38" s="34"/>
      <c r="C38" s="34"/>
      <c r="D38" s="34"/>
      <c r="E38" s="24"/>
      <c r="F38" s="24"/>
      <c r="G38" s="34"/>
      <c r="H38" s="34"/>
      <c r="I38" s="24"/>
      <c r="J38" s="95"/>
      <c r="K38" s="81"/>
      <c r="L38" s="23"/>
      <c r="M38" s="24"/>
      <c r="N38" s="24"/>
      <c r="O38" s="24"/>
      <c r="P38" s="24"/>
      <c r="Q38" s="100"/>
    </row>
    <row r="39" spans="1:17" ht="12">
      <c r="A39" s="82"/>
      <c r="B39" s="34"/>
      <c r="C39" s="34"/>
      <c r="D39" s="34"/>
      <c r="E39" s="24"/>
      <c r="F39" s="24"/>
      <c r="G39" s="34"/>
      <c r="H39" s="34"/>
      <c r="I39" s="24"/>
      <c r="J39" s="95"/>
      <c r="K39" s="81"/>
      <c r="L39" s="23"/>
      <c r="M39" s="24"/>
      <c r="N39" s="24"/>
      <c r="O39" s="24"/>
      <c r="P39" s="24"/>
      <c r="Q39" s="100"/>
    </row>
    <row r="40" spans="1:17" ht="12">
      <c r="A40" s="82"/>
      <c r="B40" s="34"/>
      <c r="C40" s="34"/>
      <c r="D40" s="34"/>
      <c r="E40" s="24"/>
      <c r="F40" s="24"/>
      <c r="G40" s="34"/>
      <c r="H40" s="34"/>
      <c r="I40" s="24"/>
      <c r="J40" s="95"/>
      <c r="K40" s="82"/>
      <c r="L40" s="24"/>
      <c r="M40" s="24"/>
      <c r="N40" s="24"/>
      <c r="O40" s="24"/>
      <c r="P40" s="79"/>
      <c r="Q40" s="100"/>
    </row>
    <row r="41" spans="1:17" ht="12.75" thickBot="1">
      <c r="A41" s="82"/>
      <c r="B41" s="34"/>
      <c r="C41" s="34"/>
      <c r="D41" s="34"/>
      <c r="E41" s="24"/>
      <c r="F41" s="24"/>
      <c r="G41" s="34"/>
      <c r="H41" s="34"/>
      <c r="I41" s="34"/>
      <c r="J41" s="97"/>
      <c r="K41" s="82"/>
      <c r="L41" s="34"/>
      <c r="M41" s="24"/>
      <c r="N41" s="78">
        <f>+N37-N38-N39+N40</f>
        <v>15747479.07000002</v>
      </c>
      <c r="O41" s="24"/>
      <c r="P41" s="78">
        <f>+P37-P38-P39+P40</f>
        <v>14956698.19</v>
      </c>
      <c r="Q41" s="100"/>
    </row>
    <row r="42" spans="1:17" ht="13.5" thickBot="1" thickTop="1">
      <c r="A42" s="82"/>
      <c r="B42" s="34"/>
      <c r="C42" s="34"/>
      <c r="D42" s="34"/>
      <c r="E42" s="24"/>
      <c r="F42" s="24"/>
      <c r="G42" s="34"/>
      <c r="H42" s="34"/>
      <c r="I42" s="24"/>
      <c r="J42" s="95"/>
      <c r="K42" s="82"/>
      <c r="L42" s="105" t="s">
        <v>250</v>
      </c>
      <c r="M42" s="24"/>
      <c r="N42" s="78">
        <f>N18+N21+N26+N34+N41</f>
        <v>179559297.5</v>
      </c>
      <c r="O42" s="24"/>
      <c r="P42" s="78">
        <f>P18+P21+P26+P34+P41</f>
        <v>169617619.5</v>
      </c>
      <c r="Q42" s="100"/>
    </row>
    <row r="43" spans="1:17" ht="12.75" thickTop="1">
      <c r="A43" s="82" t="s">
        <v>6</v>
      </c>
      <c r="B43" s="72" t="s">
        <v>42</v>
      </c>
      <c r="C43" s="34"/>
      <c r="D43" s="34"/>
      <c r="E43" s="24"/>
      <c r="F43" s="24"/>
      <c r="G43" s="34"/>
      <c r="H43" s="34"/>
      <c r="I43" s="24"/>
      <c r="J43" s="95"/>
      <c r="K43" s="82"/>
      <c r="L43" s="34"/>
      <c r="M43" s="24"/>
      <c r="N43" s="24"/>
      <c r="O43" s="24"/>
      <c r="P43" s="24"/>
      <c r="Q43" s="100"/>
    </row>
    <row r="44" spans="1:17" ht="12">
      <c r="A44" s="82" t="s">
        <v>4</v>
      </c>
      <c r="B44" s="71" t="s">
        <v>268</v>
      </c>
      <c r="C44" s="34"/>
      <c r="D44" s="34">
        <v>510155</v>
      </c>
      <c r="E44" s="24"/>
      <c r="F44" s="24"/>
      <c r="G44" s="34"/>
      <c r="H44" s="34">
        <f>865150.4+510155</f>
        <v>1375305.4</v>
      </c>
      <c r="I44" s="24"/>
      <c r="J44" s="95"/>
      <c r="K44" s="81"/>
      <c r="L44" s="24"/>
      <c r="M44" s="24"/>
      <c r="N44" s="24"/>
      <c r="O44" s="24"/>
      <c r="P44" s="24"/>
      <c r="Q44" s="100"/>
    </row>
    <row r="45" spans="1:17" ht="12">
      <c r="A45" s="82" t="s">
        <v>18</v>
      </c>
      <c r="B45" s="71" t="s">
        <v>44</v>
      </c>
      <c r="C45" s="34"/>
      <c r="D45" s="34">
        <v>3241237.71</v>
      </c>
      <c r="E45" s="24"/>
      <c r="F45" s="24"/>
      <c r="G45" s="34"/>
      <c r="H45" s="34">
        <f>3942129.11-865150.4</f>
        <v>3076978.71</v>
      </c>
      <c r="I45" s="24"/>
      <c r="J45" s="95"/>
      <c r="K45" s="81"/>
      <c r="L45" s="24"/>
      <c r="M45" s="24"/>
      <c r="N45" s="24"/>
      <c r="O45" s="24"/>
      <c r="P45" s="24"/>
      <c r="Q45" s="100"/>
    </row>
    <row r="46" spans="1:17" ht="12">
      <c r="A46" s="83" t="s">
        <v>12</v>
      </c>
      <c r="B46" s="103" t="s">
        <v>45</v>
      </c>
      <c r="C46" s="24"/>
      <c r="D46" s="77">
        <v>926531.23</v>
      </c>
      <c r="E46" s="34">
        <f>SUM(D44:D46)</f>
        <v>4677923.9399999995</v>
      </c>
      <c r="F46" s="24"/>
      <c r="G46" s="24"/>
      <c r="H46" s="79">
        <v>926531.23</v>
      </c>
      <c r="I46" s="34">
        <f>SUM(H44:H46)</f>
        <v>5378815.34</v>
      </c>
      <c r="J46" s="97"/>
      <c r="K46" s="81"/>
      <c r="L46" s="24"/>
      <c r="M46" s="24"/>
      <c r="N46" s="24"/>
      <c r="O46" s="24"/>
      <c r="P46" s="24"/>
      <c r="Q46" s="100"/>
    </row>
    <row r="47" spans="1:17" ht="12">
      <c r="A47" s="83" t="s">
        <v>8</v>
      </c>
      <c r="B47" s="24" t="s">
        <v>242</v>
      </c>
      <c r="C47" s="24"/>
      <c r="D47" s="79"/>
      <c r="E47" s="34">
        <v>280510.51</v>
      </c>
      <c r="F47" s="24"/>
      <c r="G47" s="24"/>
      <c r="H47" s="79"/>
      <c r="I47" s="34">
        <v>398652.45</v>
      </c>
      <c r="J47" s="97"/>
      <c r="K47" s="82" t="s">
        <v>94</v>
      </c>
      <c r="L47" s="105" t="s">
        <v>93</v>
      </c>
      <c r="M47" s="24"/>
      <c r="N47" s="24"/>
      <c r="O47" s="24"/>
      <c r="P47" s="24"/>
      <c r="Q47" s="100"/>
    </row>
    <row r="48" spans="1:17" ht="12">
      <c r="A48" s="83" t="s">
        <v>19</v>
      </c>
      <c r="B48" s="24" t="s">
        <v>243</v>
      </c>
      <c r="C48" s="24"/>
      <c r="D48" s="79"/>
      <c r="E48" s="34">
        <v>5566287.68</v>
      </c>
      <c r="F48" s="24"/>
      <c r="G48" s="24"/>
      <c r="H48" s="79"/>
      <c r="I48" s="34">
        <v>6505392.02</v>
      </c>
      <c r="J48" s="97"/>
      <c r="K48" s="82" t="s">
        <v>4</v>
      </c>
      <c r="L48" s="73" t="s">
        <v>95</v>
      </c>
      <c r="M48" s="24"/>
      <c r="N48" s="34">
        <v>4445527.49</v>
      </c>
      <c r="O48" s="24"/>
      <c r="P48" s="34">
        <v>4448348.04</v>
      </c>
      <c r="Q48" s="100"/>
    </row>
    <row r="49" spans="1:17" ht="12">
      <c r="A49" s="82" t="s">
        <v>10</v>
      </c>
      <c r="B49" s="71" t="s">
        <v>46</v>
      </c>
      <c r="C49" s="34"/>
      <c r="D49" s="34"/>
      <c r="E49" s="77">
        <v>5312548.07</v>
      </c>
      <c r="F49" s="79"/>
      <c r="G49" s="34"/>
      <c r="H49" s="34"/>
      <c r="I49" s="77">
        <v>5902335.199999999</v>
      </c>
      <c r="J49" s="98"/>
      <c r="K49" s="82" t="s">
        <v>12</v>
      </c>
      <c r="L49" s="73" t="s">
        <v>96</v>
      </c>
      <c r="M49" s="24"/>
      <c r="N49" s="77">
        <v>44464614.65</v>
      </c>
      <c r="O49" s="24"/>
      <c r="P49" s="77">
        <v>38182944.02</v>
      </c>
      <c r="Q49" s="100"/>
    </row>
    <row r="50" spans="1:17" ht="12.75" thickBot="1">
      <c r="A50" s="82"/>
      <c r="B50" s="34"/>
      <c r="C50" s="34"/>
      <c r="D50" s="34"/>
      <c r="E50" s="79">
        <f>SUM(E46:E49)</f>
        <v>15837270.2</v>
      </c>
      <c r="F50" s="24"/>
      <c r="G50" s="34"/>
      <c r="H50" s="34"/>
      <c r="I50" s="79">
        <f>SUM(I46:I49)</f>
        <v>18185195.009999998</v>
      </c>
      <c r="J50" s="96"/>
      <c r="K50" s="82"/>
      <c r="L50" s="105" t="s">
        <v>97</v>
      </c>
      <c r="M50" s="24"/>
      <c r="N50" s="78">
        <f>SUM(N48:N49)</f>
        <v>48910142.14</v>
      </c>
      <c r="O50" s="24"/>
      <c r="P50" s="78">
        <f>SUM(P48:P49)</f>
        <v>42631292.06</v>
      </c>
      <c r="Q50" s="100"/>
    </row>
    <row r="51" spans="1:17" ht="13.5" thickBot="1" thickTop="1">
      <c r="A51" s="82"/>
      <c r="B51" s="105" t="s">
        <v>47</v>
      </c>
      <c r="C51" s="34"/>
      <c r="D51" s="34"/>
      <c r="E51" s="78">
        <f>E50+E36</f>
        <v>561137624.0300001</v>
      </c>
      <c r="F51" s="24"/>
      <c r="G51" s="34"/>
      <c r="H51" s="34"/>
      <c r="I51" s="78">
        <f>I50+I36</f>
        <v>335882476.47</v>
      </c>
      <c r="J51" s="95"/>
      <c r="K51" s="81"/>
      <c r="L51" s="24"/>
      <c r="M51" s="24"/>
      <c r="N51" s="24"/>
      <c r="O51" s="24"/>
      <c r="P51" s="24"/>
      <c r="Q51" s="100"/>
    </row>
    <row r="52" spans="1:17" ht="12.75" thickTop="1">
      <c r="A52" s="82"/>
      <c r="B52" s="34"/>
      <c r="C52" s="34"/>
      <c r="D52" s="34"/>
      <c r="E52" s="24"/>
      <c r="F52" s="24"/>
      <c r="G52" s="34"/>
      <c r="H52" s="34"/>
      <c r="I52" s="24"/>
      <c r="J52" s="95"/>
      <c r="K52" s="81"/>
      <c r="L52" s="24"/>
      <c r="M52" s="24"/>
      <c r="N52" s="24"/>
      <c r="O52" s="24"/>
      <c r="P52" s="24"/>
      <c r="Q52" s="100"/>
    </row>
    <row r="53" spans="1:17" ht="12">
      <c r="A53" s="82" t="s">
        <v>48</v>
      </c>
      <c r="B53" s="102" t="s">
        <v>49</v>
      </c>
      <c r="C53" s="34"/>
      <c r="D53" s="34"/>
      <c r="E53" s="24"/>
      <c r="F53" s="24"/>
      <c r="G53" s="34"/>
      <c r="H53" s="34"/>
      <c r="I53" s="24"/>
      <c r="J53" s="95"/>
      <c r="K53" s="81"/>
      <c r="L53" s="24"/>
      <c r="M53" s="24"/>
      <c r="N53" s="24"/>
      <c r="O53" s="24"/>
      <c r="P53" s="24"/>
      <c r="Q53" s="100"/>
    </row>
    <row r="54" spans="1:17" ht="12">
      <c r="A54" s="82" t="s">
        <v>2</v>
      </c>
      <c r="B54" s="72" t="s">
        <v>50</v>
      </c>
      <c r="C54" s="34"/>
      <c r="D54" s="34"/>
      <c r="E54" s="24"/>
      <c r="F54" s="24"/>
      <c r="G54" s="34"/>
      <c r="H54" s="34"/>
      <c r="I54" s="24"/>
      <c r="J54" s="95"/>
      <c r="K54" s="81"/>
      <c r="L54" s="24"/>
      <c r="M54" s="24"/>
      <c r="N54" s="24"/>
      <c r="O54" s="24"/>
      <c r="P54" s="24"/>
      <c r="Q54" s="100"/>
    </row>
    <row r="55" spans="1:18" ht="12">
      <c r="A55" s="82" t="s">
        <v>4</v>
      </c>
      <c r="B55" s="71" t="s">
        <v>51</v>
      </c>
      <c r="C55" s="34"/>
      <c r="D55" s="34"/>
      <c r="E55" s="34">
        <v>34789532.1</v>
      </c>
      <c r="F55" s="24"/>
      <c r="G55" s="34"/>
      <c r="H55" s="34"/>
      <c r="I55" s="34">
        <v>29992713.25</v>
      </c>
      <c r="J55" s="97"/>
      <c r="K55" s="82" t="s">
        <v>100</v>
      </c>
      <c r="L55" s="102" t="s">
        <v>98</v>
      </c>
      <c r="M55" s="24"/>
      <c r="N55" s="24"/>
      <c r="O55" s="24"/>
      <c r="P55" s="24"/>
      <c r="Q55" s="100"/>
      <c r="R55" s="5"/>
    </row>
    <row r="56" spans="1:17" ht="12">
      <c r="A56" s="82" t="s">
        <v>12</v>
      </c>
      <c r="B56" s="71" t="s">
        <v>52</v>
      </c>
      <c r="C56" s="34"/>
      <c r="D56" s="34"/>
      <c r="E56" s="34">
        <v>50368767.29</v>
      </c>
      <c r="F56" s="24"/>
      <c r="G56" s="34"/>
      <c r="H56" s="34"/>
      <c r="I56" s="34">
        <v>57930986.41</v>
      </c>
      <c r="J56" s="97"/>
      <c r="K56" s="82" t="s">
        <v>2</v>
      </c>
      <c r="L56" s="106" t="s">
        <v>99</v>
      </c>
      <c r="M56" s="24"/>
      <c r="N56" s="24"/>
      <c r="O56" s="24"/>
      <c r="P56" s="24"/>
      <c r="Q56" s="100"/>
    </row>
    <row r="57" spans="1:17" ht="12">
      <c r="A57" s="82" t="s">
        <v>3</v>
      </c>
      <c r="B57" s="71" t="s">
        <v>53</v>
      </c>
      <c r="C57" s="34"/>
      <c r="D57" s="34"/>
      <c r="E57" s="34">
        <v>80344053.35000001</v>
      </c>
      <c r="F57" s="24"/>
      <c r="G57" s="34"/>
      <c r="H57" s="34"/>
      <c r="I57" s="34">
        <v>69071063.95</v>
      </c>
      <c r="J57" s="97"/>
      <c r="K57" s="83" t="s">
        <v>4</v>
      </c>
      <c r="L57" s="71" t="s">
        <v>103</v>
      </c>
      <c r="M57" s="24"/>
      <c r="N57" s="24">
        <v>176502826.07</v>
      </c>
      <c r="O57" s="24"/>
      <c r="P57" s="24">
        <v>2826.07</v>
      </c>
      <c r="Q57" s="100"/>
    </row>
    <row r="58" spans="1:17" ht="12.75" thickBot="1">
      <c r="A58" s="82"/>
      <c r="B58" s="34"/>
      <c r="C58" s="34"/>
      <c r="D58" s="34"/>
      <c r="E58" s="78">
        <f>SUM(E55:E57)</f>
        <v>165502352.74</v>
      </c>
      <c r="F58" s="24"/>
      <c r="G58" s="34"/>
      <c r="H58" s="34"/>
      <c r="I58" s="78">
        <f>SUM(I55:I57)</f>
        <v>156994763.61</v>
      </c>
      <c r="J58" s="98"/>
      <c r="K58" s="82" t="s">
        <v>12</v>
      </c>
      <c r="L58" s="71" t="s">
        <v>101</v>
      </c>
      <c r="M58" s="24"/>
      <c r="N58" s="24">
        <v>97823.42</v>
      </c>
      <c r="O58" s="24"/>
      <c r="P58" s="24">
        <v>125679675.24</v>
      </c>
      <c r="Q58" s="100"/>
    </row>
    <row r="59" spans="1:17" ht="12.75" thickTop="1">
      <c r="A59" s="82"/>
      <c r="B59" s="34"/>
      <c r="C59" s="34"/>
      <c r="D59" s="34"/>
      <c r="F59" s="79"/>
      <c r="G59" s="34"/>
      <c r="H59" s="34"/>
      <c r="J59" s="95"/>
      <c r="K59" s="82" t="s">
        <v>14</v>
      </c>
      <c r="L59" s="71" t="s">
        <v>102</v>
      </c>
      <c r="M59" s="24"/>
      <c r="N59" s="79">
        <v>1045754.2</v>
      </c>
      <c r="O59" s="24"/>
      <c r="P59" s="77">
        <v>1212070.26</v>
      </c>
      <c r="Q59" s="100"/>
    </row>
    <row r="60" spans="1:17" ht="12.75" thickBot="1">
      <c r="A60" s="121"/>
      <c r="B60" s="34"/>
      <c r="C60" s="34"/>
      <c r="D60" s="34"/>
      <c r="E60" s="24"/>
      <c r="F60" s="24"/>
      <c r="G60" s="34"/>
      <c r="H60" s="34"/>
      <c r="I60" s="24"/>
      <c r="J60" s="95"/>
      <c r="K60" s="82"/>
      <c r="L60" s="34"/>
      <c r="M60" s="24"/>
      <c r="N60" s="78">
        <f>SUM(N57:N59)</f>
        <v>177646403.68999997</v>
      </c>
      <c r="O60" s="24"/>
      <c r="P60" s="78">
        <f>SUM(P57:P59)</f>
        <v>126894571.57</v>
      </c>
      <c r="Q60" s="100"/>
    </row>
    <row r="61" spans="1:17" ht="12.75" thickTop="1">
      <c r="A61" s="121" t="s">
        <v>5</v>
      </c>
      <c r="B61" s="72" t="s">
        <v>54</v>
      </c>
      <c r="C61" s="34"/>
      <c r="D61" s="34"/>
      <c r="E61" s="24"/>
      <c r="F61" s="24"/>
      <c r="G61" s="34"/>
      <c r="H61" s="34"/>
      <c r="I61" s="24"/>
      <c r="J61" s="95"/>
      <c r="K61" s="82" t="s">
        <v>5</v>
      </c>
      <c r="L61" s="72" t="s">
        <v>104</v>
      </c>
      <c r="M61" s="24"/>
      <c r="N61" s="24"/>
      <c r="O61" s="24"/>
      <c r="P61" s="24"/>
      <c r="Q61" s="100"/>
    </row>
    <row r="62" spans="1:17" ht="12">
      <c r="A62" s="121" t="s">
        <v>4</v>
      </c>
      <c r="B62" s="71" t="s">
        <v>55</v>
      </c>
      <c r="C62" s="34"/>
      <c r="D62" s="24">
        <v>120356869.17999998</v>
      </c>
      <c r="E62" s="24"/>
      <c r="F62" s="24"/>
      <c r="G62" s="34"/>
      <c r="H62" s="24">
        <v>119329816.24</v>
      </c>
      <c r="I62" s="24"/>
      <c r="J62" s="95"/>
      <c r="K62" s="82" t="s">
        <v>4</v>
      </c>
      <c r="L62" s="71" t="s">
        <v>105</v>
      </c>
      <c r="M62" s="24"/>
      <c r="N62" s="34">
        <v>174333459.67</v>
      </c>
      <c r="O62" s="24"/>
      <c r="P62" s="34">
        <v>65888974.08</v>
      </c>
      <c r="Q62" s="100"/>
    </row>
    <row r="63" spans="1:17" ht="12">
      <c r="A63" s="121" t="s">
        <v>13</v>
      </c>
      <c r="B63" s="72" t="s">
        <v>182</v>
      </c>
      <c r="C63" s="34"/>
      <c r="D63" s="79">
        <v>1.63140612130519E-10</v>
      </c>
      <c r="E63" s="34">
        <f>D62-D63</f>
        <v>120356869.17999998</v>
      </c>
      <c r="F63" s="24"/>
      <c r="G63" s="34"/>
      <c r="H63" s="79">
        <v>8270245.72</v>
      </c>
      <c r="I63" s="34">
        <f>H62-H63</f>
        <v>111059570.52</v>
      </c>
      <c r="J63" s="97"/>
      <c r="K63" s="82" t="s">
        <v>12</v>
      </c>
      <c r="L63" s="71" t="s">
        <v>106</v>
      </c>
      <c r="M63" s="34"/>
      <c r="N63" s="34">
        <v>442309.56</v>
      </c>
      <c r="O63" s="34"/>
      <c r="P63" s="34">
        <v>353999</v>
      </c>
      <c r="Q63" s="100"/>
    </row>
    <row r="64" spans="1:17" ht="12">
      <c r="A64" s="83" t="s">
        <v>12</v>
      </c>
      <c r="B64" s="71" t="s">
        <v>60</v>
      </c>
      <c r="C64" s="24"/>
      <c r="D64" s="24"/>
      <c r="E64" s="24">
        <v>803607.03</v>
      </c>
      <c r="F64" s="24"/>
      <c r="G64" s="24"/>
      <c r="H64" s="24"/>
      <c r="I64" s="24">
        <v>1241042.43</v>
      </c>
      <c r="J64" s="95"/>
      <c r="K64" s="82" t="s">
        <v>13</v>
      </c>
      <c r="L64" s="72"/>
      <c r="M64" s="77"/>
      <c r="N64" s="24"/>
      <c r="O64" s="77"/>
      <c r="P64" s="24"/>
      <c r="Q64" s="100"/>
    </row>
    <row r="65" spans="1:17" ht="12">
      <c r="A65" s="121" t="s">
        <v>1</v>
      </c>
      <c r="B65" s="71" t="s">
        <v>56</v>
      </c>
      <c r="C65" s="34"/>
      <c r="D65" s="34"/>
      <c r="E65" s="24">
        <v>27740.84</v>
      </c>
      <c r="F65" s="24"/>
      <c r="G65" s="34"/>
      <c r="H65" s="34"/>
      <c r="I65" s="34">
        <v>23615.11</v>
      </c>
      <c r="J65" s="97"/>
      <c r="K65" s="82" t="s">
        <v>1</v>
      </c>
      <c r="L65" s="71" t="s">
        <v>107</v>
      </c>
      <c r="M65" s="24"/>
      <c r="N65" s="34">
        <v>116696432.21000001</v>
      </c>
      <c r="O65" s="24"/>
      <c r="P65" s="34">
        <v>178368813.63</v>
      </c>
      <c r="Q65" s="100"/>
    </row>
    <row r="66" spans="1:17" ht="12">
      <c r="A66" s="121" t="s">
        <v>58</v>
      </c>
      <c r="B66" s="71" t="s">
        <v>57</v>
      </c>
      <c r="C66" s="34"/>
      <c r="D66" s="34"/>
      <c r="E66" s="24">
        <v>36532064.080000006</v>
      </c>
      <c r="F66" s="24"/>
      <c r="G66" s="34"/>
      <c r="H66" s="34"/>
      <c r="I66" s="34">
        <v>35798304.17</v>
      </c>
      <c r="J66" s="97"/>
      <c r="K66" s="82" t="s">
        <v>3</v>
      </c>
      <c r="L66" s="71" t="s">
        <v>108</v>
      </c>
      <c r="M66" s="24"/>
      <c r="N66" s="34">
        <v>1625687.66</v>
      </c>
      <c r="O66" s="24"/>
      <c r="P66" s="34">
        <v>578309.87</v>
      </c>
      <c r="Q66" s="100"/>
    </row>
    <row r="67" spans="1:17" ht="12">
      <c r="A67" s="83" t="s">
        <v>59</v>
      </c>
      <c r="B67" s="103" t="s">
        <v>244</v>
      </c>
      <c r="C67" s="24"/>
      <c r="D67" s="24"/>
      <c r="E67" s="24">
        <v>104819.96</v>
      </c>
      <c r="F67" s="24"/>
      <c r="G67" s="24"/>
      <c r="H67" s="24"/>
      <c r="I67" s="24">
        <v>114729.97</v>
      </c>
      <c r="J67" s="95"/>
      <c r="K67" s="82" t="s">
        <v>8</v>
      </c>
      <c r="L67" s="71" t="s">
        <v>109</v>
      </c>
      <c r="M67" s="24"/>
      <c r="N67" s="34">
        <v>64009785.64</v>
      </c>
      <c r="O67" s="24"/>
      <c r="P67" s="34">
        <v>35372841.260000005</v>
      </c>
      <c r="Q67" s="100"/>
    </row>
    <row r="68" spans="1:17" ht="12">
      <c r="A68" s="121" t="s">
        <v>14</v>
      </c>
      <c r="B68" s="71" t="s">
        <v>61</v>
      </c>
      <c r="C68" s="34"/>
      <c r="D68" s="34"/>
      <c r="E68" s="24">
        <v>298478</v>
      </c>
      <c r="F68" s="24"/>
      <c r="G68" s="34"/>
      <c r="H68" s="34"/>
      <c r="I68" s="34">
        <v>251853</v>
      </c>
      <c r="J68" s="97"/>
      <c r="K68" s="82" t="s">
        <v>9</v>
      </c>
      <c r="L68" s="71" t="s">
        <v>110</v>
      </c>
      <c r="M68" s="24"/>
      <c r="N68" s="34">
        <v>2487196.33</v>
      </c>
      <c r="O68" s="24"/>
      <c r="P68" s="34">
        <v>2150281.72</v>
      </c>
      <c r="Q68" s="100"/>
    </row>
    <row r="69" spans="1:17" ht="12">
      <c r="A69" s="121" t="s">
        <v>15</v>
      </c>
      <c r="B69" s="71" t="s">
        <v>62</v>
      </c>
      <c r="C69" s="34"/>
      <c r="D69" s="24">
        <v>-1.63140612130519E-10</v>
      </c>
      <c r="E69" s="34"/>
      <c r="F69" s="24"/>
      <c r="G69" s="34"/>
      <c r="H69" s="24">
        <v>2284294.64</v>
      </c>
      <c r="I69" s="34"/>
      <c r="J69" s="97"/>
      <c r="K69" s="82" t="s">
        <v>10</v>
      </c>
      <c r="L69" s="71" t="s">
        <v>111</v>
      </c>
      <c r="M69" s="24"/>
      <c r="N69" s="34">
        <v>131469301.49</v>
      </c>
      <c r="O69" s="24"/>
      <c r="P69" s="34">
        <v>10153448.540000001</v>
      </c>
      <c r="Q69" s="100"/>
    </row>
    <row r="70" spans="1:17" ht="12">
      <c r="A70" s="121"/>
      <c r="B70" s="72" t="s">
        <v>182</v>
      </c>
      <c r="C70" s="34"/>
      <c r="D70" s="79">
        <v>-1.63140612130519E-10</v>
      </c>
      <c r="E70" s="34">
        <f>D69-D70</f>
        <v>0</v>
      </c>
      <c r="F70" s="24"/>
      <c r="G70" s="34"/>
      <c r="H70" s="79">
        <v>2284294.64</v>
      </c>
      <c r="I70" s="34">
        <f>H69-H70</f>
        <v>0</v>
      </c>
      <c r="J70" s="97"/>
      <c r="K70" s="83" t="s">
        <v>15</v>
      </c>
      <c r="L70" s="71" t="s">
        <v>112</v>
      </c>
      <c r="M70" s="24"/>
      <c r="N70" s="34">
        <v>72416935.81</v>
      </c>
      <c r="O70" s="24"/>
      <c r="P70" s="34">
        <v>33659937.91</v>
      </c>
      <c r="Q70" s="100"/>
    </row>
    <row r="71" spans="1:17" ht="12">
      <c r="A71" s="121" t="s">
        <v>16</v>
      </c>
      <c r="B71" s="71" t="s">
        <v>63</v>
      </c>
      <c r="C71" s="34"/>
      <c r="D71" s="34"/>
      <c r="E71" s="34">
        <v>48120381.75</v>
      </c>
      <c r="F71" s="24"/>
      <c r="G71" s="34"/>
      <c r="H71" s="34"/>
      <c r="I71" s="34">
        <v>26221247.669999998</v>
      </c>
      <c r="J71" s="97"/>
      <c r="K71" s="82" t="s">
        <v>16</v>
      </c>
      <c r="L71" s="71" t="s">
        <v>113</v>
      </c>
      <c r="M71" s="24"/>
      <c r="N71" s="77">
        <v>1027798.39</v>
      </c>
      <c r="O71" s="24"/>
      <c r="P71" s="79">
        <v>2390875.5</v>
      </c>
      <c r="Q71" s="100"/>
    </row>
    <row r="72" spans="1:17" ht="12.75" thickBot="1">
      <c r="A72" s="121" t="s">
        <v>17</v>
      </c>
      <c r="B72" s="71" t="s">
        <v>64</v>
      </c>
      <c r="C72" s="34"/>
      <c r="D72" s="34"/>
      <c r="E72" s="77">
        <v>350662.27</v>
      </c>
      <c r="F72" s="24"/>
      <c r="G72" s="34"/>
      <c r="H72" s="34"/>
      <c r="I72" s="77">
        <v>622390.66</v>
      </c>
      <c r="J72" s="97"/>
      <c r="K72" s="82"/>
      <c r="L72" s="24"/>
      <c r="M72" s="24"/>
      <c r="N72" s="78">
        <f>SUM(N62:N71)</f>
        <v>564508906.76</v>
      </c>
      <c r="O72" s="24"/>
      <c r="P72" s="78">
        <f>SUM(P62:P71)</f>
        <v>328917481.51</v>
      </c>
      <c r="Q72" s="100"/>
    </row>
    <row r="73" spans="4:17" ht="13.5" thickBot="1" thickTop="1">
      <c r="D73" s="34"/>
      <c r="E73" s="78">
        <f>SUM(E62:E72)</f>
        <v>206594623.11</v>
      </c>
      <c r="F73" s="24"/>
      <c r="G73" s="34"/>
      <c r="H73" s="34"/>
      <c r="I73" s="78">
        <f>SUM(I62:I72)</f>
        <v>175332753.53</v>
      </c>
      <c r="J73" s="98"/>
      <c r="K73" s="82"/>
      <c r="L73" s="105" t="s">
        <v>114</v>
      </c>
      <c r="M73" s="24"/>
      <c r="N73" s="78">
        <f>N72+N60</f>
        <v>742155310.4499999</v>
      </c>
      <c r="O73" s="24"/>
      <c r="P73" s="78">
        <f>P72+P60</f>
        <v>455812053.08</v>
      </c>
      <c r="Q73" s="100"/>
    </row>
    <row r="74" spans="1:17" ht="12.75" thickTop="1">
      <c r="A74" s="121"/>
      <c r="B74" s="34"/>
      <c r="C74" s="34"/>
      <c r="D74" s="34"/>
      <c r="E74" s="24"/>
      <c r="F74" s="24"/>
      <c r="G74" s="34"/>
      <c r="H74" s="34"/>
      <c r="I74" s="24"/>
      <c r="J74" s="95"/>
      <c r="K74" s="81"/>
      <c r="L74" s="24"/>
      <c r="M74" s="24"/>
      <c r="N74" s="24"/>
      <c r="O74" s="24"/>
      <c r="P74" s="24"/>
      <c r="Q74" s="100"/>
    </row>
    <row r="75" spans="1:17" ht="12.75" thickBot="1">
      <c r="A75" s="121" t="s">
        <v>6</v>
      </c>
      <c r="B75" s="105" t="s">
        <v>65</v>
      </c>
      <c r="C75" s="34"/>
      <c r="D75" s="34"/>
      <c r="E75" s="78">
        <v>113591.6</v>
      </c>
      <c r="F75" s="24"/>
      <c r="G75" s="34"/>
      <c r="H75" s="34"/>
      <c r="I75" s="78">
        <v>1384954.6</v>
      </c>
      <c r="J75" s="95"/>
      <c r="K75" s="81"/>
      <c r="L75" s="24"/>
      <c r="M75" s="24"/>
      <c r="N75" s="24"/>
      <c r="O75" s="24"/>
      <c r="P75" s="24"/>
      <c r="Q75" s="100"/>
    </row>
    <row r="76" spans="1:17" ht="12.75" thickTop="1">
      <c r="A76" s="121" t="s">
        <v>3</v>
      </c>
      <c r="B76" s="247" t="s">
        <v>236</v>
      </c>
      <c r="C76" s="34"/>
      <c r="F76" s="24"/>
      <c r="G76" s="34"/>
      <c r="J76" s="95"/>
      <c r="K76" s="81"/>
      <c r="L76" s="24"/>
      <c r="M76" s="24"/>
      <c r="N76" s="24"/>
      <c r="O76" s="24"/>
      <c r="P76" s="24"/>
      <c r="Q76" s="100"/>
    </row>
    <row r="77" spans="1:17" ht="12">
      <c r="A77" s="121"/>
      <c r="B77" s="34"/>
      <c r="C77" s="34"/>
      <c r="D77" s="34"/>
      <c r="E77" s="24"/>
      <c r="F77" s="24"/>
      <c r="G77" s="34"/>
      <c r="H77" s="34"/>
      <c r="I77" s="24"/>
      <c r="J77" s="95"/>
      <c r="K77" s="81"/>
      <c r="L77" s="24"/>
      <c r="M77" s="24"/>
      <c r="N77" s="24"/>
      <c r="O77" s="24"/>
      <c r="P77" s="24"/>
      <c r="Q77" s="100"/>
    </row>
    <row r="78" spans="1:17" ht="12">
      <c r="A78" s="82" t="s">
        <v>7</v>
      </c>
      <c r="B78" s="72" t="s">
        <v>66</v>
      </c>
      <c r="C78" s="34"/>
      <c r="D78" s="34"/>
      <c r="E78" s="24"/>
      <c r="F78" s="24"/>
      <c r="G78" s="34"/>
      <c r="H78" s="34"/>
      <c r="I78" s="24"/>
      <c r="J78" s="95"/>
      <c r="K78" s="81"/>
      <c r="L78" s="24"/>
      <c r="M78" s="24"/>
      <c r="N78" s="24"/>
      <c r="O78" s="24"/>
      <c r="P78" s="24"/>
      <c r="Q78" s="100"/>
    </row>
    <row r="79" spans="1:17" ht="12">
      <c r="A79" s="82" t="s">
        <v>4</v>
      </c>
      <c r="B79" s="71" t="s">
        <v>67</v>
      </c>
      <c r="C79" s="34"/>
      <c r="D79" s="34"/>
      <c r="E79" s="24">
        <v>123550.92</v>
      </c>
      <c r="F79" s="24"/>
      <c r="G79" s="34"/>
      <c r="H79" s="34"/>
      <c r="I79" s="34">
        <v>124213.24</v>
      </c>
      <c r="J79" s="97"/>
      <c r="K79" s="81"/>
      <c r="L79" s="24"/>
      <c r="M79" s="24"/>
      <c r="N79" s="24"/>
      <c r="O79" s="24"/>
      <c r="P79" s="24"/>
      <c r="Q79" s="100"/>
    </row>
    <row r="80" spans="1:17" ht="12">
      <c r="A80" s="82" t="s">
        <v>1</v>
      </c>
      <c r="B80" s="71" t="s">
        <v>68</v>
      </c>
      <c r="C80" s="34"/>
      <c r="D80" s="34"/>
      <c r="E80" s="79">
        <v>43475604.44</v>
      </c>
      <c r="F80" s="79"/>
      <c r="G80" s="34"/>
      <c r="H80" s="34"/>
      <c r="I80" s="77">
        <v>42206479.47</v>
      </c>
      <c r="J80" s="98"/>
      <c r="K80" s="81"/>
      <c r="L80" s="24"/>
      <c r="M80" s="24"/>
      <c r="N80" s="24"/>
      <c r="O80" s="24"/>
      <c r="P80" s="24"/>
      <c r="Q80" s="100"/>
    </row>
    <row r="81" spans="1:17" ht="12">
      <c r="A81" s="82"/>
      <c r="B81" s="34"/>
      <c r="C81" s="34"/>
      <c r="D81" s="34"/>
      <c r="E81" s="79">
        <f>SUM(E79:E80)</f>
        <v>43599155.36</v>
      </c>
      <c r="F81" s="24"/>
      <c r="G81" s="34"/>
      <c r="H81" s="34"/>
      <c r="I81" s="79">
        <f>SUM(I79:I80)</f>
        <v>42330692.71</v>
      </c>
      <c r="J81" s="96"/>
      <c r="K81" s="81"/>
      <c r="L81" s="24"/>
      <c r="M81" s="24"/>
      <c r="N81" s="24"/>
      <c r="O81" s="24"/>
      <c r="P81" s="24"/>
      <c r="Q81" s="100"/>
    </row>
    <row r="82" spans="1:17" ht="12.75" thickBot="1">
      <c r="A82" s="82"/>
      <c r="B82" s="105" t="s">
        <v>69</v>
      </c>
      <c r="C82" s="34"/>
      <c r="D82" s="34"/>
      <c r="E82" s="78">
        <f>E81+E73+E58+E75</f>
        <v>415809722.81000006</v>
      </c>
      <c r="F82" s="24"/>
      <c r="G82" s="34"/>
      <c r="H82" s="34"/>
      <c r="I82" s="78">
        <f>I81+I73+I58+I75</f>
        <v>376043164.45000005</v>
      </c>
      <c r="J82" s="95"/>
      <c r="K82" s="81"/>
      <c r="L82" s="24"/>
      <c r="M82" s="24"/>
      <c r="N82" s="24"/>
      <c r="O82" s="24"/>
      <c r="P82" s="24"/>
      <c r="Q82" s="100"/>
    </row>
    <row r="83" spans="1:17" ht="12.75" thickTop="1">
      <c r="A83" s="82"/>
      <c r="B83" s="34"/>
      <c r="C83" s="34"/>
      <c r="D83" s="34"/>
      <c r="E83" s="24"/>
      <c r="F83" s="24"/>
      <c r="G83" s="34"/>
      <c r="H83" s="34"/>
      <c r="I83" s="24"/>
      <c r="J83" s="95"/>
      <c r="K83" s="81"/>
      <c r="L83" s="24"/>
      <c r="M83" s="24"/>
      <c r="N83" s="24"/>
      <c r="O83" s="24"/>
      <c r="P83" s="24"/>
      <c r="Q83" s="100"/>
    </row>
    <row r="84" spans="1:17" ht="12">
      <c r="A84" s="82" t="s">
        <v>74</v>
      </c>
      <c r="B84" s="72" t="s">
        <v>70</v>
      </c>
      <c r="C84" s="34"/>
      <c r="D84" s="34"/>
      <c r="E84" s="24"/>
      <c r="F84" s="24"/>
      <c r="G84" s="34"/>
      <c r="H84" s="34"/>
      <c r="I84" s="24"/>
      <c r="J84" s="95"/>
      <c r="K84" s="82" t="s">
        <v>48</v>
      </c>
      <c r="L84" s="105" t="s">
        <v>115</v>
      </c>
      <c r="M84" s="24"/>
      <c r="N84" s="24"/>
      <c r="O84" s="24"/>
      <c r="P84" s="24"/>
      <c r="Q84" s="100"/>
    </row>
    <row r="85" spans="1:17" ht="12">
      <c r="A85" s="82" t="s">
        <v>4</v>
      </c>
      <c r="B85" s="71" t="s">
        <v>71</v>
      </c>
      <c r="C85" s="34"/>
      <c r="D85" s="34"/>
      <c r="E85" s="34">
        <v>2720765.08</v>
      </c>
      <c r="F85" s="24"/>
      <c r="G85" s="34"/>
      <c r="H85" s="34"/>
      <c r="I85" s="34">
        <v>3049394.6</v>
      </c>
      <c r="J85" s="97"/>
      <c r="K85" s="83" t="s">
        <v>4</v>
      </c>
      <c r="L85" s="71" t="s">
        <v>116</v>
      </c>
      <c r="M85" s="24"/>
      <c r="N85" s="24">
        <v>66405.11</v>
      </c>
      <c r="O85" s="24"/>
      <c r="P85" s="24">
        <v>98660.33</v>
      </c>
      <c r="Q85" s="100"/>
    </row>
    <row r="86" spans="1:17" ht="12">
      <c r="A86" s="82" t="s">
        <v>12</v>
      </c>
      <c r="B86" s="71" t="s">
        <v>72</v>
      </c>
      <c r="C86" s="34"/>
      <c r="D86" s="34"/>
      <c r="E86" s="34">
        <v>429528.22</v>
      </c>
      <c r="F86" s="24"/>
      <c r="G86" s="34"/>
      <c r="H86" s="34"/>
      <c r="I86" s="34">
        <v>343162.21</v>
      </c>
      <c r="J86" s="97"/>
      <c r="K86" s="82" t="s">
        <v>12</v>
      </c>
      <c r="L86" s="71" t="s">
        <v>117</v>
      </c>
      <c r="M86" s="24"/>
      <c r="N86" s="24">
        <v>2961460.21</v>
      </c>
      <c r="O86" s="24"/>
      <c r="P86" s="34">
        <v>4194797.18</v>
      </c>
      <c r="Q86" s="100"/>
    </row>
    <row r="87" spans="1:17" ht="12">
      <c r="A87" s="82" t="s">
        <v>1</v>
      </c>
      <c r="B87" s="71" t="s">
        <v>73</v>
      </c>
      <c r="C87" s="34"/>
      <c r="D87" s="34"/>
      <c r="E87" s="77">
        <v>963818.28</v>
      </c>
      <c r="F87" s="79"/>
      <c r="G87" s="34"/>
      <c r="H87" s="34"/>
      <c r="I87" s="77">
        <v>879773.49</v>
      </c>
      <c r="J87" s="98"/>
      <c r="K87" s="82" t="s">
        <v>1</v>
      </c>
      <c r="L87" s="71" t="s">
        <v>118</v>
      </c>
      <c r="M87" s="24"/>
      <c r="N87" s="79">
        <v>16869810.490000002</v>
      </c>
      <c r="O87" s="24"/>
      <c r="P87" s="77">
        <v>52055779.69</v>
      </c>
      <c r="Q87" s="100"/>
    </row>
    <row r="88" spans="1:17" ht="12.75" thickBot="1">
      <c r="A88" s="82"/>
      <c r="B88" s="105" t="s">
        <v>76</v>
      </c>
      <c r="C88" s="34"/>
      <c r="D88" s="34"/>
      <c r="E88" s="78">
        <f>SUM(E85:E87)</f>
        <v>4114111.58</v>
      </c>
      <c r="F88" s="24"/>
      <c r="G88" s="34"/>
      <c r="H88" s="34"/>
      <c r="I88" s="78">
        <f>SUM(I85:I87)</f>
        <v>4272330.3</v>
      </c>
      <c r="J88" s="95"/>
      <c r="K88" s="82"/>
      <c r="L88" s="105" t="s">
        <v>119</v>
      </c>
      <c r="M88" s="24"/>
      <c r="N88" s="78">
        <f>SUM(N85:N87)</f>
        <v>19897675.810000002</v>
      </c>
      <c r="O88" s="24"/>
      <c r="P88" s="78">
        <f>SUM(P85:P87)</f>
        <v>56349237.199999996</v>
      </c>
      <c r="Q88" s="100"/>
    </row>
    <row r="89" spans="1:66" ht="13.5" thickBot="1" thickTop="1">
      <c r="A89" s="82"/>
      <c r="B89" s="258" t="s">
        <v>75</v>
      </c>
      <c r="C89" s="53"/>
      <c r="D89" s="53"/>
      <c r="E89" s="78">
        <f>E21+E51+E82+E88</f>
        <v>990522425.9000002</v>
      </c>
      <c r="F89" s="24"/>
      <c r="G89" s="34"/>
      <c r="H89" s="34"/>
      <c r="I89" s="78">
        <f>I21+I51+I82+I88</f>
        <v>724410201.84</v>
      </c>
      <c r="J89" s="95"/>
      <c r="K89" s="84"/>
      <c r="L89" s="104" t="s">
        <v>270</v>
      </c>
      <c r="M89" s="42"/>
      <c r="N89" s="78">
        <f>+N73+N88+N50+N42</f>
        <v>990522425.9</v>
      </c>
      <c r="O89" s="24"/>
      <c r="P89" s="78">
        <f>+P73+P88+P50+P42</f>
        <v>724410201.8399999</v>
      </c>
      <c r="Q89" s="100"/>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row>
    <row r="90" spans="1:17" ht="12.75" thickTop="1">
      <c r="A90" s="82"/>
      <c r="B90" s="34"/>
      <c r="C90" s="34"/>
      <c r="D90" s="34"/>
      <c r="E90" s="24"/>
      <c r="F90" s="24"/>
      <c r="G90" s="34"/>
      <c r="H90" s="34"/>
      <c r="I90" s="24"/>
      <c r="J90" s="95"/>
      <c r="K90" s="81"/>
      <c r="L90" s="24"/>
      <c r="M90" s="24"/>
      <c r="N90" s="24"/>
      <c r="O90" s="24"/>
      <c r="P90" s="24"/>
      <c r="Q90" s="100"/>
    </row>
    <row r="91" spans="1:17" ht="12">
      <c r="A91" s="83"/>
      <c r="B91" s="102" t="s">
        <v>77</v>
      </c>
      <c r="C91" s="24"/>
      <c r="D91" s="24"/>
      <c r="E91" s="34"/>
      <c r="F91" s="24"/>
      <c r="G91" s="24"/>
      <c r="H91" s="24"/>
      <c r="I91" s="34"/>
      <c r="J91" s="97"/>
      <c r="K91" s="60"/>
      <c r="L91" s="102" t="s">
        <v>77</v>
      </c>
      <c r="M91" s="24"/>
      <c r="N91" s="34"/>
      <c r="O91" s="24"/>
      <c r="P91" s="34"/>
      <c r="Q91" s="100"/>
    </row>
    <row r="92" spans="1:17" ht="12">
      <c r="A92" s="83" t="s">
        <v>4</v>
      </c>
      <c r="B92" s="71" t="s">
        <v>78</v>
      </c>
      <c r="C92" s="24"/>
      <c r="D92" s="24"/>
      <c r="E92" s="34">
        <v>4087003.56</v>
      </c>
      <c r="F92" s="24"/>
      <c r="G92" s="24"/>
      <c r="H92" s="24"/>
      <c r="I92" s="34">
        <v>1451861.78</v>
      </c>
      <c r="J92" s="97"/>
      <c r="K92" s="85" t="s">
        <v>4</v>
      </c>
      <c r="L92" s="71" t="s">
        <v>120</v>
      </c>
      <c r="M92" s="24"/>
      <c r="N92" s="34">
        <v>4087003.56</v>
      </c>
      <c r="O92" s="24"/>
      <c r="P92" s="34">
        <v>1451861.78</v>
      </c>
      <c r="Q92" s="100"/>
    </row>
    <row r="93" spans="1:17" ht="12">
      <c r="A93" s="83" t="s">
        <v>12</v>
      </c>
      <c r="B93" s="71" t="s">
        <v>79</v>
      </c>
      <c r="C93" s="24"/>
      <c r="D93" s="24"/>
      <c r="E93" s="34">
        <v>387835956.48</v>
      </c>
      <c r="F93" s="24"/>
      <c r="G93" s="24"/>
      <c r="H93" s="24"/>
      <c r="I93" s="34">
        <v>383257278.2</v>
      </c>
      <c r="J93" s="97"/>
      <c r="K93" s="85" t="s">
        <v>12</v>
      </c>
      <c r="L93" s="71" t="s">
        <v>121</v>
      </c>
      <c r="M93" s="24"/>
      <c r="N93" s="34">
        <v>387835956.48</v>
      </c>
      <c r="O93" s="24"/>
      <c r="P93" s="34">
        <v>383257278.2</v>
      </c>
      <c r="Q93" s="100"/>
    </row>
    <row r="94" spans="1:17" ht="12">
      <c r="A94" s="83" t="s">
        <v>1</v>
      </c>
      <c r="B94" s="71" t="s">
        <v>80</v>
      </c>
      <c r="C94" s="24"/>
      <c r="D94" s="24"/>
      <c r="E94" s="34">
        <v>8698477.63</v>
      </c>
      <c r="F94" s="24"/>
      <c r="G94" s="24"/>
      <c r="H94" s="24"/>
      <c r="I94" s="24">
        <v>10139299.35</v>
      </c>
      <c r="J94" s="95"/>
      <c r="K94" s="86" t="s">
        <v>1</v>
      </c>
      <c r="L94" s="71" t="s">
        <v>122</v>
      </c>
      <c r="M94" s="24"/>
      <c r="N94" s="34">
        <v>8698477.63</v>
      </c>
      <c r="O94" s="24"/>
      <c r="P94" s="24">
        <v>10139299.35</v>
      </c>
      <c r="Q94" s="100"/>
    </row>
    <row r="95" spans="1:17" ht="12">
      <c r="A95" s="83" t="s">
        <v>3</v>
      </c>
      <c r="B95" s="71" t="s">
        <v>81</v>
      </c>
      <c r="C95" s="24"/>
      <c r="D95" s="24"/>
      <c r="E95" s="77">
        <v>51973599.95</v>
      </c>
      <c r="F95" s="24"/>
      <c r="G95" s="24"/>
      <c r="H95" s="24"/>
      <c r="I95" s="79">
        <v>22691875.03</v>
      </c>
      <c r="J95" s="96"/>
      <c r="K95" s="86" t="s">
        <v>3</v>
      </c>
      <c r="L95" s="71" t="s">
        <v>81</v>
      </c>
      <c r="M95" s="24"/>
      <c r="N95" s="77">
        <v>51973599.95</v>
      </c>
      <c r="O95" s="24"/>
      <c r="P95" s="79">
        <v>22691875.03</v>
      </c>
      <c r="Q95" s="100"/>
    </row>
    <row r="96" spans="1:17" ht="12.75" thickBot="1">
      <c r="A96" s="83"/>
      <c r="B96" s="24"/>
      <c r="C96" s="24"/>
      <c r="D96" s="24"/>
      <c r="E96" s="80">
        <f>SUM(E92:E95)</f>
        <v>452595037.62</v>
      </c>
      <c r="F96" s="24"/>
      <c r="G96" s="24"/>
      <c r="H96" s="24"/>
      <c r="I96" s="80">
        <f>SUM(I92:I95)</f>
        <v>417540314.36</v>
      </c>
      <c r="J96" s="95"/>
      <c r="K96" s="81"/>
      <c r="L96" s="24"/>
      <c r="M96" s="24"/>
      <c r="N96" s="80">
        <f>SUM(N92:N95)</f>
        <v>452595037.62</v>
      </c>
      <c r="O96" s="24"/>
      <c r="P96" s="80">
        <f>SUM(P92:P95)</f>
        <v>417540314.36</v>
      </c>
      <c r="Q96" s="100"/>
    </row>
    <row r="97" spans="1:17" ht="13.5" thickBot="1" thickTop="1">
      <c r="A97" s="88"/>
      <c r="B97" s="24"/>
      <c r="C97" s="24"/>
      <c r="D97" s="24"/>
      <c r="E97" s="24"/>
      <c r="F97" s="24"/>
      <c r="G97" s="24"/>
      <c r="H97" s="24"/>
      <c r="I97" s="24"/>
      <c r="J97" s="24"/>
      <c r="K97" s="24"/>
      <c r="L97" s="24"/>
      <c r="M97" s="24"/>
      <c r="N97" s="24"/>
      <c r="O97" s="24"/>
      <c r="P97" s="24"/>
      <c r="Q97" s="110"/>
    </row>
    <row r="98" spans="1:24" ht="15.75" thickBot="1">
      <c r="A98" s="143"/>
      <c r="B98" s="142" t="s">
        <v>185</v>
      </c>
      <c r="C98" s="134"/>
      <c r="D98" s="143"/>
      <c r="E98" s="143"/>
      <c r="F98" s="143"/>
      <c r="G98" s="143"/>
      <c r="H98" s="143"/>
      <c r="I98" s="143"/>
      <c r="J98" s="143"/>
      <c r="K98" s="143"/>
      <c r="L98" s="143"/>
      <c r="M98" s="143"/>
      <c r="N98" s="143"/>
      <c r="O98" s="143"/>
      <c r="P98" s="143"/>
      <c r="Q98" s="143"/>
      <c r="R98" s="33"/>
      <c r="S98" s="33"/>
      <c r="T98" s="33"/>
      <c r="U98" s="33"/>
      <c r="V98" s="33"/>
      <c r="W98" s="33"/>
      <c r="X98" s="33"/>
    </row>
    <row r="99" spans="1:24" ht="12.75">
      <c r="A99" s="33"/>
      <c r="B99" s="153" t="s">
        <v>273</v>
      </c>
      <c r="D99" s="18"/>
      <c r="E99" s="18"/>
      <c r="F99" s="18"/>
      <c r="G99" s="18"/>
      <c r="H99" s="18"/>
      <c r="I99" s="18"/>
      <c r="J99" s="18"/>
      <c r="K99" s="18"/>
      <c r="L99" s="18"/>
      <c r="M99" s="18"/>
      <c r="N99" s="18"/>
      <c r="O99" s="18"/>
      <c r="P99" s="18"/>
      <c r="Q99" s="144"/>
      <c r="R99" s="59"/>
      <c r="S99" s="59"/>
      <c r="T99" s="59"/>
      <c r="U99" s="59"/>
      <c r="V99" s="59"/>
      <c r="W99" s="59"/>
      <c r="X99" s="59"/>
    </row>
    <row r="100" spans="1:24" ht="12.75">
      <c r="A100" s="33"/>
      <c r="B100" s="153" t="s">
        <v>274</v>
      </c>
      <c r="D100" s="18"/>
      <c r="E100" s="18"/>
      <c r="F100" s="18"/>
      <c r="G100" s="18"/>
      <c r="H100" s="18"/>
      <c r="I100" s="18"/>
      <c r="J100" s="18"/>
      <c r="K100" s="18"/>
      <c r="L100" s="18"/>
      <c r="M100" s="18"/>
      <c r="N100" s="18"/>
      <c r="O100" s="18"/>
      <c r="P100" s="18"/>
      <c r="Q100" s="51"/>
      <c r="R100" s="59"/>
      <c r="S100" s="59"/>
      <c r="T100" s="59"/>
      <c r="U100" s="59"/>
      <c r="V100" s="59"/>
      <c r="W100" s="59"/>
      <c r="X100" s="59"/>
    </row>
    <row r="101" spans="1:24" ht="12.75">
      <c r="A101" s="33"/>
      <c r="B101" s="153" t="s">
        <v>272</v>
      </c>
      <c r="D101" s="18"/>
      <c r="E101" s="18"/>
      <c r="F101" s="18"/>
      <c r="G101" s="18"/>
      <c r="H101" s="18"/>
      <c r="I101" s="18"/>
      <c r="J101" s="18"/>
      <c r="K101" s="18"/>
      <c r="L101" s="18"/>
      <c r="M101" s="18"/>
      <c r="N101" s="18"/>
      <c r="O101" s="18"/>
      <c r="P101" s="18"/>
      <c r="Q101" s="51"/>
      <c r="R101" s="59"/>
      <c r="S101" s="59"/>
      <c r="T101" s="59"/>
      <c r="U101" s="59"/>
      <c r="V101" s="59"/>
      <c r="W101" s="59"/>
      <c r="X101" s="59"/>
    </row>
    <row r="102" spans="1:24" ht="13.5" customHeight="1">
      <c r="A102" s="33"/>
      <c r="B102" s="152" t="s">
        <v>275</v>
      </c>
      <c r="D102" s="18"/>
      <c r="E102" s="18"/>
      <c r="F102" s="18"/>
      <c r="G102" s="18"/>
      <c r="H102" s="18"/>
      <c r="I102" s="18"/>
      <c r="J102" s="18"/>
      <c r="K102" s="18"/>
      <c r="L102" s="18"/>
      <c r="M102" s="18"/>
      <c r="N102" s="18"/>
      <c r="O102" s="18"/>
      <c r="P102" s="18"/>
      <c r="Q102" s="51"/>
      <c r="R102" s="59"/>
      <c r="S102" s="59"/>
      <c r="T102" s="59"/>
      <c r="U102" s="59"/>
      <c r="V102" s="59"/>
      <c r="W102" s="59"/>
      <c r="X102" s="59"/>
    </row>
    <row r="103" spans="1:24" ht="13.5" customHeight="1">
      <c r="A103" s="33"/>
      <c r="B103" s="152" t="s">
        <v>276</v>
      </c>
      <c r="D103" s="18"/>
      <c r="E103" s="18"/>
      <c r="F103" s="18"/>
      <c r="G103" s="18"/>
      <c r="H103" s="18"/>
      <c r="I103" s="18"/>
      <c r="J103" s="18"/>
      <c r="K103" s="18"/>
      <c r="L103" s="18"/>
      <c r="M103" s="18"/>
      <c r="N103" s="18"/>
      <c r="O103" s="18"/>
      <c r="P103" s="18"/>
      <c r="Q103" s="51"/>
      <c r="R103" s="59"/>
      <c r="S103" s="59"/>
      <c r="T103" s="59"/>
      <c r="U103" s="59"/>
      <c r="V103" s="59"/>
      <c r="W103" s="59"/>
      <c r="X103" s="59"/>
    </row>
    <row r="104" spans="1:24" ht="12.75">
      <c r="A104" s="33"/>
      <c r="B104" s="152" t="s">
        <v>186</v>
      </c>
      <c r="D104" s="18"/>
      <c r="E104" s="18"/>
      <c r="F104" s="18"/>
      <c r="G104" s="18"/>
      <c r="H104" s="18"/>
      <c r="I104" s="18"/>
      <c r="J104" s="18"/>
      <c r="K104" s="18"/>
      <c r="L104" s="18"/>
      <c r="M104" s="18"/>
      <c r="N104" s="18"/>
      <c r="O104" s="18"/>
      <c r="P104" s="18"/>
      <c r="Q104" s="51"/>
      <c r="R104" s="59"/>
      <c r="S104" s="59"/>
      <c r="T104" s="59"/>
      <c r="U104" s="59"/>
      <c r="V104" s="59"/>
      <c r="W104" s="59"/>
      <c r="X104" s="59"/>
    </row>
    <row r="105" spans="1:24" ht="12.75">
      <c r="A105" s="33"/>
      <c r="B105" s="152" t="s">
        <v>277</v>
      </c>
      <c r="D105" s="18"/>
      <c r="E105" s="18"/>
      <c r="F105" s="18"/>
      <c r="G105" s="18"/>
      <c r="H105" s="18"/>
      <c r="I105" s="18"/>
      <c r="J105" s="18"/>
      <c r="K105" s="18"/>
      <c r="L105" s="18"/>
      <c r="M105" s="18"/>
      <c r="N105" s="18"/>
      <c r="O105" s="18"/>
      <c r="P105" s="18"/>
      <c r="Q105" s="51"/>
      <c r="R105" s="59"/>
      <c r="S105" s="59"/>
      <c r="T105" s="59"/>
      <c r="U105" s="59"/>
      <c r="V105" s="59"/>
      <c r="W105" s="59"/>
      <c r="X105" s="59"/>
    </row>
    <row r="106" spans="1:24" ht="12.75">
      <c r="A106" s="33"/>
      <c r="B106" s="152" t="s">
        <v>187</v>
      </c>
      <c r="D106" s="18"/>
      <c r="E106" s="18"/>
      <c r="F106" s="18"/>
      <c r="G106" s="18"/>
      <c r="H106" s="18"/>
      <c r="I106" s="18"/>
      <c r="J106" s="18"/>
      <c r="K106" s="18"/>
      <c r="L106" s="18"/>
      <c r="M106" s="18"/>
      <c r="N106" s="18"/>
      <c r="O106" s="18"/>
      <c r="P106" s="18"/>
      <c r="Q106" s="51"/>
      <c r="R106" s="59"/>
      <c r="S106" s="59"/>
      <c r="T106" s="59"/>
      <c r="U106" s="59"/>
      <c r="V106" s="59"/>
      <c r="W106" s="59"/>
      <c r="X106" s="59"/>
    </row>
    <row r="107" spans="1:24" ht="12.75">
      <c r="A107" s="33"/>
      <c r="B107" s="152" t="s">
        <v>241</v>
      </c>
      <c r="D107" s="18"/>
      <c r="E107" s="18"/>
      <c r="F107" s="18"/>
      <c r="G107" s="18"/>
      <c r="H107" s="18"/>
      <c r="I107" s="18"/>
      <c r="J107" s="18"/>
      <c r="K107" s="18"/>
      <c r="L107" s="18"/>
      <c r="M107" s="18"/>
      <c r="N107" s="18"/>
      <c r="O107" s="18"/>
      <c r="P107" s="18"/>
      <c r="Q107" s="51"/>
      <c r="R107" s="59"/>
      <c r="S107" s="59"/>
      <c r="T107" s="59"/>
      <c r="U107" s="59"/>
      <c r="V107" s="59"/>
      <c r="W107" s="59"/>
      <c r="X107" s="59"/>
    </row>
    <row r="108" spans="1:256" s="146" customFormat="1" ht="12.75">
      <c r="A108" s="58"/>
      <c r="B108" s="252" t="s">
        <v>278</v>
      </c>
      <c r="D108" s="145"/>
      <c r="E108" s="145" t="s">
        <v>261</v>
      </c>
      <c r="F108" s="275">
        <v>1483254784.44</v>
      </c>
      <c r="G108" s="275"/>
      <c r="H108" s="145"/>
      <c r="I108" s="145"/>
      <c r="J108" s="145"/>
      <c r="K108" s="145"/>
      <c r="L108" s="145"/>
      <c r="M108" s="145"/>
      <c r="N108" s="145"/>
      <c r="O108" s="145"/>
      <c r="P108" s="145"/>
      <c r="Q108" s="57"/>
      <c r="R108" s="58"/>
      <c r="S108" s="58"/>
      <c r="T108" s="58"/>
      <c r="U108" s="58"/>
      <c r="V108" s="58"/>
      <c r="W108" s="58"/>
      <c r="X108" s="58"/>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145"/>
      <c r="BR108" s="145"/>
      <c r="BS108" s="145"/>
      <c r="BT108" s="145"/>
      <c r="BU108" s="145"/>
      <c r="BV108" s="145"/>
      <c r="BW108" s="145"/>
      <c r="BX108" s="145"/>
      <c r="BY108" s="145"/>
      <c r="BZ108" s="145"/>
      <c r="CA108" s="145"/>
      <c r="CB108" s="145"/>
      <c r="CC108" s="145"/>
      <c r="CD108" s="145"/>
      <c r="CE108" s="145"/>
      <c r="CF108" s="145"/>
      <c r="CG108" s="145"/>
      <c r="CH108" s="145"/>
      <c r="CI108" s="145"/>
      <c r="CJ108" s="145"/>
      <c r="CK108" s="145"/>
      <c r="CL108" s="145"/>
      <c r="CM108" s="145"/>
      <c r="CN108" s="145"/>
      <c r="CO108" s="145"/>
      <c r="CP108" s="145"/>
      <c r="CQ108" s="145"/>
      <c r="CR108" s="145"/>
      <c r="CS108" s="145"/>
      <c r="CT108" s="145"/>
      <c r="CU108" s="145"/>
      <c r="CV108" s="145"/>
      <c r="CW108" s="145"/>
      <c r="CX108" s="145"/>
      <c r="CY108" s="145"/>
      <c r="CZ108" s="145"/>
      <c r="DA108" s="145"/>
      <c r="DB108" s="145"/>
      <c r="DC108" s="145"/>
      <c r="DD108" s="145"/>
      <c r="DE108" s="145"/>
      <c r="DF108" s="145"/>
      <c r="DG108" s="145"/>
      <c r="DH108" s="145"/>
      <c r="DI108" s="145"/>
      <c r="DJ108" s="145"/>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c r="EE108" s="145"/>
      <c r="EF108" s="145"/>
      <c r="EG108" s="145"/>
      <c r="EH108" s="145"/>
      <c r="EI108" s="145"/>
      <c r="EJ108" s="145"/>
      <c r="EK108" s="145"/>
      <c r="EL108" s="145"/>
      <c r="EM108" s="145"/>
      <c r="EN108" s="145"/>
      <c r="EO108" s="145"/>
      <c r="EP108" s="145"/>
      <c r="EQ108" s="145"/>
      <c r="ER108" s="145"/>
      <c r="ES108" s="145"/>
      <c r="ET108" s="145"/>
      <c r="EU108" s="145"/>
      <c r="EV108" s="145"/>
      <c r="EW108" s="145"/>
      <c r="EX108" s="145"/>
      <c r="EY108" s="145"/>
      <c r="EZ108" s="145"/>
      <c r="FA108" s="145"/>
      <c r="FB108" s="145"/>
      <c r="FC108" s="145"/>
      <c r="FD108" s="145"/>
      <c r="FE108" s="145"/>
      <c r="FF108" s="145"/>
      <c r="FG108" s="145"/>
      <c r="FH108" s="145"/>
      <c r="FI108" s="145"/>
      <c r="FJ108" s="145"/>
      <c r="FK108" s="145"/>
      <c r="FL108" s="145"/>
      <c r="FM108" s="145"/>
      <c r="FN108" s="145"/>
      <c r="FO108" s="145"/>
      <c r="FP108" s="145"/>
      <c r="FQ108" s="145"/>
      <c r="FR108" s="145"/>
      <c r="FS108" s="145"/>
      <c r="FT108" s="145"/>
      <c r="FU108" s="145"/>
      <c r="FV108" s="145"/>
      <c r="FW108" s="145"/>
      <c r="FX108" s="145"/>
      <c r="FY108" s="145"/>
      <c r="FZ108" s="145"/>
      <c r="GA108" s="145"/>
      <c r="GB108" s="145"/>
      <c r="GC108" s="145"/>
      <c r="GD108" s="145"/>
      <c r="GE108" s="145"/>
      <c r="GF108" s="145"/>
      <c r="GG108" s="145"/>
      <c r="GH108" s="145"/>
      <c r="GI108" s="145"/>
      <c r="GJ108" s="145"/>
      <c r="GK108" s="145"/>
      <c r="GL108" s="145"/>
      <c r="GM108" s="145"/>
      <c r="GN108" s="145"/>
      <c r="GO108" s="145"/>
      <c r="GP108" s="145"/>
      <c r="GQ108" s="145"/>
      <c r="GR108" s="145"/>
      <c r="GS108" s="145"/>
      <c r="GT108" s="145"/>
      <c r="GU108" s="145"/>
      <c r="GV108" s="145"/>
      <c r="GW108" s="145"/>
      <c r="GX108" s="145"/>
      <c r="GY108" s="145"/>
      <c r="GZ108" s="145"/>
      <c r="HA108" s="145"/>
      <c r="HB108" s="145"/>
      <c r="HC108" s="145"/>
      <c r="HD108" s="145"/>
      <c r="HE108" s="145"/>
      <c r="HF108" s="145"/>
      <c r="HG108" s="145"/>
      <c r="HH108" s="145"/>
      <c r="HI108" s="145"/>
      <c r="HJ108" s="145"/>
      <c r="HK108" s="145"/>
      <c r="HL108" s="145"/>
      <c r="HM108" s="145"/>
      <c r="HN108" s="145"/>
      <c r="HO108" s="145"/>
      <c r="HP108" s="145"/>
      <c r="HQ108" s="145"/>
      <c r="HR108" s="145"/>
      <c r="HS108" s="145"/>
      <c r="HT108" s="145"/>
      <c r="HU108" s="145"/>
      <c r="HV108" s="145"/>
      <c r="HW108" s="145"/>
      <c r="HX108" s="145"/>
      <c r="HY108" s="145"/>
      <c r="HZ108" s="145"/>
      <c r="IA108" s="145"/>
      <c r="IB108" s="145"/>
      <c r="IC108" s="145"/>
      <c r="ID108" s="145"/>
      <c r="IE108" s="145"/>
      <c r="IF108" s="145"/>
      <c r="IG108" s="145"/>
      <c r="IH108" s="145"/>
      <c r="II108" s="145"/>
      <c r="IJ108" s="145"/>
      <c r="IK108" s="145"/>
      <c r="IL108" s="145"/>
      <c r="IM108" s="145"/>
      <c r="IN108" s="145"/>
      <c r="IO108" s="145"/>
      <c r="IP108" s="145"/>
      <c r="IQ108" s="145"/>
      <c r="IR108" s="145"/>
      <c r="IS108" s="145"/>
      <c r="IT108" s="145"/>
      <c r="IU108" s="145"/>
      <c r="IV108" s="145"/>
    </row>
    <row r="109" spans="1:24" ht="12.75">
      <c r="A109" s="33"/>
      <c r="B109" s="252" t="s">
        <v>279</v>
      </c>
      <c r="D109" s="18"/>
      <c r="E109" s="145" t="s">
        <v>261</v>
      </c>
      <c r="F109" s="277">
        <v>735787388.51</v>
      </c>
      <c r="G109" s="277"/>
      <c r="H109" s="18"/>
      <c r="I109" s="18"/>
      <c r="J109" s="18"/>
      <c r="K109" s="18"/>
      <c r="L109" s="18"/>
      <c r="M109" s="18"/>
      <c r="N109" s="18"/>
      <c r="O109" s="18"/>
      <c r="P109" s="18"/>
      <c r="Q109" s="51"/>
      <c r="R109" s="59"/>
      <c r="S109" s="59"/>
      <c r="T109" s="59"/>
      <c r="U109" s="59"/>
      <c r="V109" s="59"/>
      <c r="W109" s="59"/>
      <c r="X109" s="59"/>
    </row>
    <row r="110" spans="1:24" ht="12.75">
      <c r="A110" s="33"/>
      <c r="B110" s="67"/>
      <c r="D110" s="18"/>
      <c r="E110" s="18"/>
      <c r="F110" s="274"/>
      <c r="G110" s="274"/>
      <c r="H110" s="18"/>
      <c r="I110" s="18"/>
      <c r="J110" s="18"/>
      <c r="K110" s="18"/>
      <c r="L110" s="18"/>
      <c r="M110" s="18"/>
      <c r="N110" s="18"/>
      <c r="O110" s="18"/>
      <c r="P110" s="18"/>
      <c r="Q110" s="51"/>
      <c r="R110" s="59"/>
      <c r="S110" s="59"/>
      <c r="T110" s="59"/>
      <c r="U110" s="59"/>
      <c r="V110" s="59"/>
      <c r="W110" s="59"/>
      <c r="X110" s="59"/>
    </row>
    <row r="111" spans="1:24" ht="12.75">
      <c r="A111" s="33"/>
      <c r="B111" s="152" t="s">
        <v>280</v>
      </c>
      <c r="D111" s="18"/>
      <c r="E111" s="18"/>
      <c r="F111" s="147"/>
      <c r="G111" s="147"/>
      <c r="H111" s="18"/>
      <c r="I111" s="18"/>
      <c r="J111" s="18"/>
      <c r="K111" s="18"/>
      <c r="L111" s="18"/>
      <c r="M111" s="18"/>
      <c r="N111" s="18"/>
      <c r="O111" s="18"/>
      <c r="P111" s="18"/>
      <c r="Q111" s="51"/>
      <c r="R111" s="59"/>
      <c r="S111" s="59"/>
      <c r="T111" s="59"/>
      <c r="U111" s="59"/>
      <c r="V111" s="59"/>
      <c r="W111" s="59"/>
      <c r="X111" s="59"/>
    </row>
    <row r="112" spans="1:24" ht="12.75">
      <c r="A112" s="33"/>
      <c r="B112" s="145" t="s">
        <v>282</v>
      </c>
      <c r="D112" s="18"/>
      <c r="E112" s="18"/>
      <c r="F112" s="147"/>
      <c r="G112" s="147"/>
      <c r="H112" s="18"/>
      <c r="I112" s="18"/>
      <c r="J112" s="18"/>
      <c r="K112" s="18"/>
      <c r="L112" s="18"/>
      <c r="M112" s="18"/>
      <c r="N112" s="18"/>
      <c r="O112" s="18"/>
      <c r="P112" s="18"/>
      <c r="Q112" s="51"/>
      <c r="R112" s="59"/>
      <c r="S112" s="59"/>
      <c r="T112" s="59"/>
      <c r="U112" s="59"/>
      <c r="V112" s="59"/>
      <c r="W112" s="59"/>
      <c r="X112" s="59"/>
    </row>
    <row r="113" spans="1:17" ht="12">
      <c r="A113" s="122"/>
      <c r="B113" s="141"/>
      <c r="C113" s="141"/>
      <c r="D113" s="141"/>
      <c r="E113" s="141"/>
      <c r="F113" s="141"/>
      <c r="G113" s="141"/>
      <c r="H113" s="141"/>
      <c r="I113" s="3"/>
      <c r="J113" s="3"/>
      <c r="K113" s="90"/>
      <c r="L113" s="90"/>
      <c r="M113" s="107"/>
      <c r="N113" s="107"/>
      <c r="O113" s="107"/>
      <c r="P113" s="107"/>
      <c r="Q113" s="100"/>
    </row>
    <row r="114" spans="1:17" ht="12">
      <c r="A114" s="122"/>
      <c r="B114" s="8"/>
      <c r="C114" s="8"/>
      <c r="D114" s="8"/>
      <c r="E114" s="8"/>
      <c r="F114" s="8"/>
      <c r="G114" s="8"/>
      <c r="H114" s="8"/>
      <c r="I114" s="3"/>
      <c r="J114" s="3"/>
      <c r="K114" s="90"/>
      <c r="L114" s="90"/>
      <c r="M114" s="107"/>
      <c r="N114" s="107"/>
      <c r="O114" s="107"/>
      <c r="P114" s="107"/>
      <c r="Q114" s="100"/>
    </row>
    <row r="115" spans="1:17" ht="12.75" thickBot="1">
      <c r="A115" s="122"/>
      <c r="B115" s="8"/>
      <c r="C115" s="8"/>
      <c r="D115" s="141"/>
      <c r="E115" s="141"/>
      <c r="F115" s="8"/>
      <c r="G115" s="276"/>
      <c r="H115" s="276"/>
      <c r="I115" s="3"/>
      <c r="J115" s="3"/>
      <c r="K115" s="91"/>
      <c r="L115" s="108"/>
      <c r="M115" s="109"/>
      <c r="N115" s="109"/>
      <c r="O115" s="109"/>
      <c r="P115" s="109"/>
      <c r="Q115" s="110"/>
    </row>
    <row r="116" spans="1:23" ht="15.75" thickBot="1">
      <c r="A116" s="25"/>
      <c r="B116" s="148" t="s">
        <v>123</v>
      </c>
      <c r="C116" s="149"/>
      <c r="D116" s="149"/>
      <c r="E116" s="149"/>
      <c r="F116" s="149"/>
      <c r="G116" s="149"/>
      <c r="H116" s="149"/>
      <c r="I116" s="149"/>
      <c r="J116" s="149"/>
      <c r="K116" s="150"/>
      <c r="L116" s="150"/>
      <c r="M116" s="150"/>
      <c r="N116" s="150"/>
      <c r="O116" s="150"/>
      <c r="P116" s="150"/>
      <c r="Q116" s="151"/>
      <c r="R116" s="59"/>
      <c r="S116" s="59"/>
      <c r="T116" s="59"/>
      <c r="U116" s="33"/>
      <c r="V116" s="33"/>
      <c r="W116" s="62"/>
    </row>
    <row r="117" spans="1:23" ht="12.75">
      <c r="A117" s="27"/>
      <c r="B117" s="33"/>
      <c r="C117" s="253" t="s">
        <v>21</v>
      </c>
      <c r="D117" s="253"/>
      <c r="E117" s="253"/>
      <c r="F117" s="20"/>
      <c r="G117" s="253" t="s">
        <v>21</v>
      </c>
      <c r="H117" s="253"/>
      <c r="I117" s="253"/>
      <c r="J117" s="19"/>
      <c r="K117" s="38"/>
      <c r="L117" s="38"/>
      <c r="M117" s="38"/>
      <c r="N117" s="63"/>
      <c r="O117" s="47"/>
      <c r="P117" s="47"/>
      <c r="Q117" s="111"/>
      <c r="R117" s="63"/>
      <c r="S117" s="63"/>
      <c r="T117" s="47"/>
      <c r="U117" s="278"/>
      <c r="V117" s="278"/>
      <c r="W117" s="278"/>
    </row>
    <row r="118" spans="1:23" ht="12.75">
      <c r="A118" s="29"/>
      <c r="B118" s="33"/>
      <c r="C118" s="273" t="s">
        <v>168</v>
      </c>
      <c r="D118" s="273"/>
      <c r="E118" s="273"/>
      <c r="F118" s="38"/>
      <c r="G118" s="273" t="s">
        <v>124</v>
      </c>
      <c r="H118" s="273"/>
      <c r="I118" s="273"/>
      <c r="J118" s="28"/>
      <c r="K118" s="38"/>
      <c r="L118" s="38"/>
      <c r="M118" s="38"/>
      <c r="N118" s="63"/>
      <c r="O118" s="64"/>
      <c r="P118" s="47"/>
      <c r="Q118" s="112"/>
      <c r="R118" s="63"/>
      <c r="S118" s="63"/>
      <c r="T118" s="47"/>
      <c r="U118" s="278"/>
      <c r="V118" s="278"/>
      <c r="W118" s="278"/>
    </row>
    <row r="119" spans="1:23" ht="12.75">
      <c r="A119" s="27"/>
      <c r="B119" s="123" t="s">
        <v>125</v>
      </c>
      <c r="C119" s="124"/>
      <c r="D119" s="33"/>
      <c r="E119" s="124"/>
      <c r="F119" s="33"/>
      <c r="G119" s="33"/>
      <c r="H119" s="33"/>
      <c r="I119" s="33"/>
      <c r="J119" s="33"/>
      <c r="K119" s="33"/>
      <c r="L119" s="47"/>
      <c r="M119" s="47"/>
      <c r="N119" s="52"/>
      <c r="O119" s="47"/>
      <c r="P119" s="22"/>
      <c r="Q119" s="113"/>
      <c r="R119" s="47"/>
      <c r="S119" s="47"/>
      <c r="T119" s="47"/>
      <c r="U119" s="47"/>
      <c r="V119" s="47"/>
      <c r="W119" s="47"/>
    </row>
    <row r="120" spans="1:23" ht="12.75">
      <c r="A120" s="27"/>
      <c r="B120" s="61" t="s">
        <v>126</v>
      </c>
      <c r="C120" s="34"/>
      <c r="D120" s="34"/>
      <c r="E120" s="34">
        <v>2219042172.95</v>
      </c>
      <c r="F120" s="33"/>
      <c r="G120" s="34"/>
      <c r="H120" s="31"/>
      <c r="I120" s="31">
        <v>1843472932.25</v>
      </c>
      <c r="J120" s="31"/>
      <c r="K120" s="33"/>
      <c r="L120" s="39"/>
      <c r="M120" s="47"/>
      <c r="N120" s="39"/>
      <c r="O120" s="47"/>
      <c r="P120" s="22"/>
      <c r="Q120" s="114"/>
      <c r="R120" s="48"/>
      <c r="S120" s="39"/>
      <c r="T120" s="48"/>
      <c r="U120" s="48"/>
      <c r="V120" s="48"/>
      <c r="W120" s="39"/>
    </row>
    <row r="121" spans="1:23" ht="12.75">
      <c r="A121" s="27"/>
      <c r="B121" s="61" t="s">
        <v>127</v>
      </c>
      <c r="C121" s="34"/>
      <c r="D121" s="34"/>
      <c r="E121" s="34">
        <v>2003770774.96</v>
      </c>
      <c r="F121" s="33"/>
      <c r="G121" s="34"/>
      <c r="H121" s="31"/>
      <c r="I121" s="32">
        <v>1689167278.31</v>
      </c>
      <c r="J121" s="31"/>
      <c r="K121" s="33"/>
      <c r="L121" s="39"/>
      <c r="M121" s="47"/>
      <c r="N121" s="39"/>
      <c r="O121" s="66"/>
      <c r="P121" s="22"/>
      <c r="Q121" s="114"/>
      <c r="R121" s="48"/>
      <c r="S121" s="39"/>
      <c r="T121" s="48"/>
      <c r="U121" s="48"/>
      <c r="V121" s="48"/>
      <c r="W121" s="39"/>
    </row>
    <row r="122" spans="1:23" ht="12.75">
      <c r="A122" s="27"/>
      <c r="B122" s="61" t="s">
        <v>128</v>
      </c>
      <c r="C122" s="34"/>
      <c r="D122" s="34"/>
      <c r="E122" s="34">
        <v>215271397.99</v>
      </c>
      <c r="F122" s="33"/>
      <c r="G122" s="34"/>
      <c r="H122" s="31"/>
      <c r="I122" s="31">
        <v>154305653.94</v>
      </c>
      <c r="J122" s="31"/>
      <c r="K122" s="33"/>
      <c r="L122" s="39"/>
      <c r="M122" s="47"/>
      <c r="N122" s="39"/>
      <c r="O122" s="66"/>
      <c r="P122" s="22"/>
      <c r="Q122" s="114"/>
      <c r="R122" s="48"/>
      <c r="S122" s="39"/>
      <c r="T122" s="48"/>
      <c r="U122" s="48"/>
      <c r="V122" s="48"/>
      <c r="W122" s="39"/>
    </row>
    <row r="123" spans="1:23" ht="12.75">
      <c r="A123" s="27"/>
      <c r="B123" s="61" t="s">
        <v>129</v>
      </c>
      <c r="C123" s="34"/>
      <c r="D123" s="34"/>
      <c r="E123" s="41">
        <v>10052085.71</v>
      </c>
      <c r="F123" s="33"/>
      <c r="G123" s="34"/>
      <c r="H123" s="31"/>
      <c r="I123" s="32">
        <v>9510944.22</v>
      </c>
      <c r="J123" s="31"/>
      <c r="K123" s="33"/>
      <c r="L123" s="39"/>
      <c r="M123" s="47"/>
      <c r="N123" s="39"/>
      <c r="O123" s="47"/>
      <c r="P123" s="67"/>
      <c r="Q123" s="115"/>
      <c r="R123" s="48"/>
      <c r="S123" s="48"/>
      <c r="T123" s="48"/>
      <c r="U123" s="68"/>
      <c r="V123" s="48"/>
      <c r="W123" s="48"/>
    </row>
    <row r="124" spans="1:23" ht="12.75">
      <c r="A124" s="27"/>
      <c r="B124" s="61" t="s">
        <v>130</v>
      </c>
      <c r="C124" s="34"/>
      <c r="D124" s="34"/>
      <c r="E124" s="34">
        <v>225323483.7</v>
      </c>
      <c r="F124" s="33"/>
      <c r="G124" s="34"/>
      <c r="H124" s="31"/>
      <c r="I124" s="34">
        <v>163816598.16</v>
      </c>
      <c r="J124" s="34"/>
      <c r="K124" s="33"/>
      <c r="L124" s="39"/>
      <c r="M124" s="47"/>
      <c r="N124" s="39"/>
      <c r="O124" s="47"/>
      <c r="P124" s="69"/>
      <c r="Q124" s="116"/>
      <c r="R124" s="48"/>
      <c r="S124" s="39"/>
      <c r="T124" s="48"/>
      <c r="U124" s="39"/>
      <c r="V124" s="48"/>
      <c r="W124" s="39"/>
    </row>
    <row r="125" spans="1:23" ht="12.75">
      <c r="A125" s="27"/>
      <c r="B125" s="61" t="s">
        <v>131</v>
      </c>
      <c r="C125" s="34"/>
      <c r="D125" s="34">
        <v>26011649.02</v>
      </c>
      <c r="E125" s="34"/>
      <c r="F125" s="33"/>
      <c r="G125" s="34"/>
      <c r="H125" s="31">
        <v>23873207.74</v>
      </c>
      <c r="I125" s="31"/>
      <c r="J125" s="31"/>
      <c r="K125" s="33"/>
      <c r="L125" s="39"/>
      <c r="M125" s="47"/>
      <c r="N125" s="39"/>
      <c r="O125" s="47"/>
      <c r="P125" s="22"/>
      <c r="Q125" s="117"/>
      <c r="R125" s="48"/>
      <c r="S125" s="39"/>
      <c r="T125" s="48"/>
      <c r="U125" s="48"/>
      <c r="V125" s="48"/>
      <c r="W125" s="39"/>
    </row>
    <row r="126" spans="1:23" ht="12.75">
      <c r="A126" s="27"/>
      <c r="B126" s="125" t="s">
        <v>132</v>
      </c>
      <c r="C126" s="34"/>
      <c r="D126" s="41">
        <v>41890817.3</v>
      </c>
      <c r="E126" s="41">
        <v>67902466.32</v>
      </c>
      <c r="F126" s="33"/>
      <c r="G126" s="34"/>
      <c r="H126" s="32">
        <v>40947807.51</v>
      </c>
      <c r="I126" s="32">
        <v>64821015.25</v>
      </c>
      <c r="J126" s="31"/>
      <c r="K126" s="33"/>
      <c r="L126" s="39"/>
      <c r="M126" s="47"/>
      <c r="N126" s="39"/>
      <c r="O126" s="47"/>
      <c r="P126" s="47"/>
      <c r="Q126" s="117"/>
      <c r="R126" s="48"/>
      <c r="S126" s="48"/>
      <c r="T126" s="48"/>
      <c r="U126" s="48"/>
      <c r="V126" s="48"/>
      <c r="W126" s="48"/>
    </row>
    <row r="127" spans="1:23" ht="12.75">
      <c r="A127" s="27"/>
      <c r="B127" s="61" t="s">
        <v>133</v>
      </c>
      <c r="C127" s="34"/>
      <c r="D127" s="34"/>
      <c r="E127" s="34">
        <v>157421017.38</v>
      </c>
      <c r="F127" s="33"/>
      <c r="G127" s="34"/>
      <c r="H127" s="31"/>
      <c r="I127" s="34">
        <v>98995582.91</v>
      </c>
      <c r="J127" s="34"/>
      <c r="K127" s="33"/>
      <c r="L127" s="39"/>
      <c r="M127" s="47"/>
      <c r="N127" s="39"/>
      <c r="O127" s="47"/>
      <c r="P127" s="67"/>
      <c r="Q127" s="116"/>
      <c r="R127" s="48"/>
      <c r="S127" s="48"/>
      <c r="T127" s="48"/>
      <c r="U127" s="48"/>
      <c r="V127" s="48"/>
      <c r="W127" s="48"/>
    </row>
    <row r="128" spans="1:23" ht="12.75">
      <c r="A128" s="27"/>
      <c r="B128" s="61" t="s">
        <v>134</v>
      </c>
      <c r="C128" s="34"/>
      <c r="D128" s="34"/>
      <c r="E128" s="34"/>
      <c r="F128" s="33"/>
      <c r="G128" s="34"/>
      <c r="H128" s="31"/>
      <c r="I128" s="31"/>
      <c r="J128" s="31"/>
      <c r="K128" s="33"/>
      <c r="L128" s="39"/>
      <c r="M128" s="47"/>
      <c r="N128" s="47"/>
      <c r="O128" s="47"/>
      <c r="P128" s="22"/>
      <c r="Q128" s="114"/>
      <c r="R128" s="48"/>
      <c r="S128" s="39"/>
      <c r="T128" s="48"/>
      <c r="U128" s="65"/>
      <c r="V128" s="48"/>
      <c r="W128" s="39"/>
    </row>
    <row r="129" spans="1:23" ht="12.75">
      <c r="A129" s="27"/>
      <c r="B129" s="125" t="s">
        <v>135</v>
      </c>
      <c r="C129" s="34"/>
      <c r="D129" s="34">
        <v>760253.39</v>
      </c>
      <c r="E129" s="34"/>
      <c r="F129" s="33"/>
      <c r="G129" s="34"/>
      <c r="H129" s="31">
        <v>0</v>
      </c>
      <c r="I129" s="31"/>
      <c r="J129" s="31"/>
      <c r="K129" s="33"/>
      <c r="L129" s="39"/>
      <c r="M129" s="47"/>
      <c r="N129" s="47"/>
      <c r="O129" s="47"/>
      <c r="P129" s="22"/>
      <c r="Q129" s="115"/>
      <c r="R129" s="48"/>
      <c r="S129" s="39"/>
      <c r="T129" s="48"/>
      <c r="U129" s="68"/>
      <c r="V129" s="48"/>
      <c r="W129" s="39"/>
    </row>
    <row r="130" spans="1:23" ht="12.75">
      <c r="A130" s="27"/>
      <c r="B130" s="125" t="s">
        <v>169</v>
      </c>
      <c r="C130" s="34"/>
      <c r="D130" s="34">
        <v>666403.56</v>
      </c>
      <c r="E130" s="34"/>
      <c r="F130" s="33"/>
      <c r="G130" s="34"/>
      <c r="H130" s="31">
        <v>586296.07</v>
      </c>
      <c r="I130" s="31"/>
      <c r="J130" s="31"/>
      <c r="K130" s="33"/>
      <c r="L130" s="39"/>
      <c r="M130" s="47"/>
      <c r="N130" s="47"/>
      <c r="O130" s="47"/>
      <c r="P130" s="22"/>
      <c r="Q130" s="115"/>
      <c r="R130" s="48"/>
      <c r="S130" s="39"/>
      <c r="T130" s="48"/>
      <c r="U130" s="68"/>
      <c r="V130" s="48"/>
      <c r="W130" s="39"/>
    </row>
    <row r="131" spans="1:23" ht="12.75">
      <c r="A131" s="27"/>
      <c r="B131" s="125" t="s">
        <v>170</v>
      </c>
      <c r="C131" s="34"/>
      <c r="D131" s="34">
        <v>159220.4</v>
      </c>
      <c r="E131" s="34"/>
      <c r="F131" s="33"/>
      <c r="G131" s="34"/>
      <c r="H131" s="31">
        <v>0</v>
      </c>
      <c r="I131" s="31"/>
      <c r="J131" s="31"/>
      <c r="K131" s="33"/>
      <c r="L131" s="39"/>
      <c r="M131" s="47"/>
      <c r="N131" s="47"/>
      <c r="O131" s="47"/>
      <c r="P131" s="22"/>
      <c r="Q131" s="115"/>
      <c r="R131" s="48"/>
      <c r="S131" s="39"/>
      <c r="T131" s="48"/>
      <c r="U131" s="68"/>
      <c r="V131" s="48"/>
      <c r="W131" s="39"/>
    </row>
    <row r="132" spans="1:23" ht="12.75">
      <c r="A132" s="27"/>
      <c r="B132" s="125" t="s">
        <v>136</v>
      </c>
      <c r="C132" s="34"/>
      <c r="D132" s="24">
        <v>1779548.41</v>
      </c>
      <c r="E132" s="34"/>
      <c r="F132" s="33"/>
      <c r="G132" s="34"/>
      <c r="H132" s="31">
        <v>1060304.39</v>
      </c>
      <c r="I132" s="31"/>
      <c r="J132" s="31"/>
      <c r="K132" s="33"/>
      <c r="L132" s="39"/>
      <c r="M132" s="47"/>
      <c r="N132" s="47"/>
      <c r="O132" s="47"/>
      <c r="P132" s="22"/>
      <c r="Q132" s="115"/>
      <c r="R132" s="48"/>
      <c r="S132" s="39"/>
      <c r="T132" s="48"/>
      <c r="U132" s="68"/>
      <c r="V132" s="48"/>
      <c r="W132" s="39"/>
    </row>
    <row r="133" spans="1:23" ht="12.75">
      <c r="A133" s="27"/>
      <c r="B133" s="61" t="s">
        <v>137</v>
      </c>
      <c r="C133" s="34"/>
      <c r="D133" s="34"/>
      <c r="E133" s="34"/>
      <c r="F133" s="33"/>
      <c r="G133" s="34"/>
      <c r="J133" s="31"/>
      <c r="K133" s="33"/>
      <c r="L133" s="39"/>
      <c r="M133" s="47"/>
      <c r="N133" s="47"/>
      <c r="O133" s="47"/>
      <c r="P133" s="22"/>
      <c r="Q133" s="50"/>
      <c r="R133" s="47"/>
      <c r="S133" s="34"/>
      <c r="T133" s="47"/>
      <c r="U133" s="47"/>
      <c r="V133" s="47"/>
      <c r="W133" s="34"/>
    </row>
    <row r="134" spans="1:23" ht="12.75">
      <c r="A134" s="27"/>
      <c r="B134" s="125" t="s">
        <v>171</v>
      </c>
      <c r="C134" s="34"/>
      <c r="D134" s="34">
        <v>248004.56</v>
      </c>
      <c r="E134" s="34"/>
      <c r="F134" s="33"/>
      <c r="G134" s="34"/>
      <c r="H134" s="31">
        <v>0</v>
      </c>
      <c r="I134" s="31"/>
      <c r="J134" s="92"/>
      <c r="K134" s="33"/>
      <c r="L134" s="34"/>
      <c r="M134" s="34"/>
      <c r="N134" s="34"/>
      <c r="O134" s="47"/>
      <c r="P134" s="22"/>
      <c r="Q134" s="117"/>
      <c r="R134" s="48"/>
      <c r="S134" s="39"/>
      <c r="T134" s="48"/>
      <c r="U134" s="48"/>
      <c r="V134" s="48"/>
      <c r="W134" s="39"/>
    </row>
    <row r="135" spans="1:23" ht="12.75">
      <c r="A135" s="27"/>
      <c r="B135" s="125" t="s">
        <v>138</v>
      </c>
      <c r="C135" s="34"/>
      <c r="D135" s="41">
        <v>8816837.68</v>
      </c>
      <c r="E135" s="54">
        <v>-5729416.48</v>
      </c>
      <c r="F135" s="33"/>
      <c r="G135" s="34"/>
      <c r="H135" s="31">
        <v>7411774.86</v>
      </c>
      <c r="I135" s="54" t="s">
        <v>180</v>
      </c>
      <c r="J135" s="31"/>
      <c r="K135" s="33"/>
      <c r="L135" s="34"/>
      <c r="M135" s="34"/>
      <c r="N135" s="34"/>
      <c r="O135" s="47"/>
      <c r="P135" s="22"/>
      <c r="Q135" s="50"/>
      <c r="R135" s="47"/>
      <c r="S135" s="39"/>
      <c r="T135" s="47"/>
      <c r="U135" s="47"/>
      <c r="V135" s="47"/>
      <c r="W135" s="39"/>
    </row>
    <row r="136" spans="1:23" ht="12.75">
      <c r="A136" s="27"/>
      <c r="B136" s="61" t="s">
        <v>139</v>
      </c>
      <c r="C136" s="34"/>
      <c r="D136" s="34"/>
      <c r="E136" s="34">
        <v>151691600.9</v>
      </c>
      <c r="F136" s="33"/>
      <c r="G136" s="34"/>
      <c r="H136" s="31"/>
      <c r="I136" s="31">
        <v>93230408.51</v>
      </c>
      <c r="J136" s="31"/>
      <c r="K136" s="33"/>
      <c r="L136" s="34"/>
      <c r="M136" s="34"/>
      <c r="N136" s="34"/>
      <c r="O136" s="47"/>
      <c r="P136" s="22"/>
      <c r="Q136" s="114"/>
      <c r="R136" s="48"/>
      <c r="S136" s="39"/>
      <c r="T136" s="48"/>
      <c r="U136" s="65"/>
      <c r="V136" s="48"/>
      <c r="W136" s="39"/>
    </row>
    <row r="137" spans="1:23" ht="12.75">
      <c r="A137" s="27"/>
      <c r="B137" s="123" t="s">
        <v>140</v>
      </c>
      <c r="C137" s="34"/>
      <c r="D137" s="34"/>
      <c r="E137" s="34"/>
      <c r="F137" s="33"/>
      <c r="G137" s="34"/>
      <c r="H137" s="31"/>
      <c r="I137" s="31"/>
      <c r="J137" s="31"/>
      <c r="K137" s="33"/>
      <c r="L137" s="34"/>
      <c r="M137" s="34"/>
      <c r="N137" s="34"/>
      <c r="O137" s="47"/>
      <c r="P137" s="47"/>
      <c r="Q137" s="117"/>
      <c r="R137" s="48"/>
      <c r="S137" s="39"/>
      <c r="T137" s="48"/>
      <c r="U137" s="48"/>
      <c r="V137" s="48"/>
      <c r="W137" s="39"/>
    </row>
    <row r="138" spans="1:23" ht="12.75">
      <c r="A138" s="27"/>
      <c r="B138" s="126" t="s">
        <v>141</v>
      </c>
      <c r="C138" s="24"/>
      <c r="D138" s="24">
        <v>36888688.65</v>
      </c>
      <c r="E138" s="34"/>
      <c r="F138" s="31"/>
      <c r="G138" s="34"/>
      <c r="H138" s="31">
        <v>37435799.34</v>
      </c>
      <c r="I138" s="31"/>
      <c r="J138" s="31"/>
      <c r="K138" s="33"/>
      <c r="L138" s="34"/>
      <c r="M138" s="34"/>
      <c r="N138" s="34"/>
      <c r="O138" s="33"/>
      <c r="P138" s="33"/>
      <c r="Q138" s="30"/>
      <c r="R138"/>
      <c r="S138"/>
      <c r="T138"/>
      <c r="U138"/>
      <c r="V138"/>
      <c r="W138"/>
    </row>
    <row r="139" spans="1:23" ht="12.75">
      <c r="A139" s="27"/>
      <c r="B139" s="126" t="s">
        <v>142</v>
      </c>
      <c r="C139" s="24"/>
      <c r="D139" s="24">
        <v>34355.74</v>
      </c>
      <c r="E139" s="34"/>
      <c r="F139" s="31"/>
      <c r="G139" s="34"/>
      <c r="H139" s="31">
        <v>29050.64</v>
      </c>
      <c r="I139" s="31"/>
      <c r="J139" s="31"/>
      <c r="K139" s="33"/>
      <c r="L139" s="34"/>
      <c r="M139" s="34"/>
      <c r="N139" s="34"/>
      <c r="O139" s="33"/>
      <c r="P139" s="33"/>
      <c r="Q139" s="30"/>
      <c r="R139"/>
      <c r="S139"/>
      <c r="T139"/>
      <c r="U139"/>
      <c r="V139"/>
      <c r="W139"/>
    </row>
    <row r="140" spans="1:23" ht="12.75">
      <c r="A140" s="27"/>
      <c r="B140" s="127" t="s">
        <v>143</v>
      </c>
      <c r="C140" s="24"/>
      <c r="D140" s="24">
        <v>1111146.11</v>
      </c>
      <c r="E140" s="34"/>
      <c r="F140" s="31"/>
      <c r="G140" s="34"/>
      <c r="H140" s="31">
        <v>22228.45</v>
      </c>
      <c r="I140" s="31"/>
      <c r="J140" s="31"/>
      <c r="K140" s="33"/>
      <c r="L140" s="34"/>
      <c r="M140" s="34"/>
      <c r="N140" s="34"/>
      <c r="O140" s="33"/>
      <c r="P140" s="33"/>
      <c r="Q140" s="30"/>
      <c r="R140"/>
      <c r="S140"/>
      <c r="T140"/>
      <c r="U140"/>
      <c r="V140"/>
      <c r="W140"/>
    </row>
    <row r="141" spans="1:23" ht="12.75">
      <c r="A141" s="27"/>
      <c r="B141" s="126" t="s">
        <v>172</v>
      </c>
      <c r="C141" s="24"/>
      <c r="D141" s="41">
        <v>0</v>
      </c>
      <c r="E141" s="34"/>
      <c r="F141" s="31"/>
      <c r="G141" s="34"/>
      <c r="H141" s="32">
        <v>427.02</v>
      </c>
      <c r="I141" s="31"/>
      <c r="J141" s="31"/>
      <c r="K141" s="33"/>
      <c r="L141" s="34"/>
      <c r="M141" s="34"/>
      <c r="N141" s="34"/>
      <c r="O141" s="33"/>
      <c r="P141" s="33"/>
      <c r="Q141" s="30"/>
      <c r="R141"/>
      <c r="S141"/>
      <c r="T141"/>
      <c r="U141"/>
      <c r="V141"/>
      <c r="W141"/>
    </row>
    <row r="142" spans="1:23" ht="12.75">
      <c r="A142" s="27"/>
      <c r="B142" s="126"/>
      <c r="C142" s="24"/>
      <c r="D142" s="34">
        <v>38034190.5</v>
      </c>
      <c r="E142" s="34"/>
      <c r="F142" s="31"/>
      <c r="G142" s="34"/>
      <c r="H142" s="31">
        <v>37487505.45</v>
      </c>
      <c r="I142" s="31"/>
      <c r="J142" s="31"/>
      <c r="K142" s="33"/>
      <c r="L142" s="34"/>
      <c r="M142" s="34"/>
      <c r="N142" s="34"/>
      <c r="O142" s="33"/>
      <c r="P142" s="33"/>
      <c r="Q142" s="30"/>
      <c r="R142"/>
      <c r="S142"/>
      <c r="T142"/>
      <c r="U142"/>
      <c r="V142"/>
      <c r="W142"/>
    </row>
    <row r="143" spans="1:23" ht="12.75">
      <c r="A143" s="27"/>
      <c r="B143" s="61" t="s">
        <v>144</v>
      </c>
      <c r="C143" s="34">
        <v>30278801.8</v>
      </c>
      <c r="D143" s="34"/>
      <c r="E143" s="34"/>
      <c r="F143" s="31"/>
      <c r="G143" s="34">
        <v>28437705.23</v>
      </c>
      <c r="H143" s="31"/>
      <c r="I143" s="34"/>
      <c r="J143" s="34"/>
      <c r="K143" s="33"/>
      <c r="L143" s="39"/>
      <c r="M143" s="47"/>
      <c r="N143" s="43"/>
      <c r="O143" s="33"/>
      <c r="P143" s="33"/>
      <c r="Q143" s="30"/>
      <c r="R143"/>
      <c r="S143"/>
      <c r="T143"/>
      <c r="U143"/>
      <c r="V143"/>
      <c r="W143"/>
    </row>
    <row r="144" spans="1:23" ht="12.75">
      <c r="A144" s="27"/>
      <c r="B144" s="126" t="s">
        <v>145</v>
      </c>
      <c r="C144" s="34">
        <v>1795040.38</v>
      </c>
      <c r="D144" s="34"/>
      <c r="E144" s="34"/>
      <c r="F144" s="31"/>
      <c r="G144" s="34">
        <v>99661.83</v>
      </c>
      <c r="H144" s="31"/>
      <c r="I144" s="34"/>
      <c r="J144" s="34"/>
      <c r="K144" s="33"/>
      <c r="L144" s="39"/>
      <c r="M144" s="47"/>
      <c r="N144" s="43"/>
      <c r="O144" s="33"/>
      <c r="P144" s="33"/>
      <c r="Q144" s="30"/>
      <c r="R144"/>
      <c r="S144"/>
      <c r="T144"/>
      <c r="U144"/>
      <c r="V144"/>
      <c r="W144"/>
    </row>
    <row r="145" spans="1:23" ht="12.75">
      <c r="A145" s="27"/>
      <c r="B145" s="126" t="s">
        <v>173</v>
      </c>
      <c r="C145" s="41">
        <v>355448.45</v>
      </c>
      <c r="D145" s="41">
        <v>32429290.63</v>
      </c>
      <c r="E145" s="41">
        <v>5604899.87</v>
      </c>
      <c r="F145" s="31"/>
      <c r="G145" s="41">
        <v>997361.62</v>
      </c>
      <c r="H145" s="32">
        <v>29534728.68</v>
      </c>
      <c r="I145" s="41">
        <v>7952776.77</v>
      </c>
      <c r="J145" s="34"/>
      <c r="K145" s="33"/>
      <c r="L145" s="39"/>
      <c r="M145" s="47"/>
      <c r="N145" s="34"/>
      <c r="O145" s="33"/>
      <c r="P145" s="33"/>
      <c r="Q145" s="30"/>
      <c r="R145"/>
      <c r="S145"/>
      <c r="T145"/>
      <c r="U145"/>
      <c r="V145"/>
      <c r="W145"/>
    </row>
    <row r="146" spans="1:23" ht="12.75">
      <c r="A146" s="27"/>
      <c r="B146" s="61" t="s">
        <v>146</v>
      </c>
      <c r="C146" s="34"/>
      <c r="D146" s="34"/>
      <c r="E146" s="34">
        <v>157296500.77</v>
      </c>
      <c r="F146" s="31"/>
      <c r="G146" s="34"/>
      <c r="H146" s="31"/>
      <c r="I146" s="34">
        <v>101183185.28</v>
      </c>
      <c r="J146" s="34"/>
      <c r="K146" s="33"/>
      <c r="L146" s="39"/>
      <c r="M146" s="47"/>
      <c r="N146" s="34"/>
      <c r="O146" s="33"/>
      <c r="P146" s="33"/>
      <c r="Q146" s="30"/>
      <c r="R146"/>
      <c r="S146"/>
      <c r="T146"/>
      <c r="U146"/>
      <c r="V146"/>
      <c r="W146"/>
    </row>
    <row r="147" spans="1:23" ht="12.75">
      <c r="A147" s="27"/>
      <c r="B147" s="61" t="s">
        <v>147</v>
      </c>
      <c r="C147" s="34">
        <v>28301388.46</v>
      </c>
      <c r="D147" s="34"/>
      <c r="E147" s="34"/>
      <c r="F147" s="33"/>
      <c r="G147" s="34">
        <v>26471153.79</v>
      </c>
      <c r="H147" s="31"/>
      <c r="I147" s="34"/>
      <c r="J147" s="34"/>
      <c r="K147" s="33"/>
      <c r="L147" s="39"/>
      <c r="M147" s="47"/>
      <c r="N147" s="43"/>
      <c r="O147" s="33"/>
      <c r="P147" s="33"/>
      <c r="Q147" s="30"/>
      <c r="R147"/>
      <c r="S147"/>
      <c r="T147"/>
      <c r="U147"/>
      <c r="V147"/>
      <c r="W147"/>
    </row>
    <row r="148" spans="1:23" ht="12.75">
      <c r="A148" s="27"/>
      <c r="B148" s="126" t="s">
        <v>148</v>
      </c>
      <c r="C148" s="41">
        <v>28301388.46</v>
      </c>
      <c r="D148" s="34">
        <v>0</v>
      </c>
      <c r="E148" s="34"/>
      <c r="F148" s="33"/>
      <c r="G148" s="41">
        <v>26471153.79</v>
      </c>
      <c r="H148" s="31">
        <v>0</v>
      </c>
      <c r="I148" s="34"/>
      <c r="J148" s="34"/>
      <c r="K148" s="33"/>
      <c r="L148" s="39"/>
      <c r="M148" s="47"/>
      <c r="N148" s="48"/>
      <c r="O148" s="33"/>
      <c r="P148" s="33"/>
      <c r="Q148" s="30"/>
      <c r="R148" s="33"/>
      <c r="S148" s="33"/>
      <c r="T148" s="33"/>
      <c r="U148" s="33"/>
      <c r="V148" s="33"/>
      <c r="W148" s="33"/>
    </row>
    <row r="149" spans="1:23" ht="12.75">
      <c r="A149" s="27"/>
      <c r="B149" s="61" t="s">
        <v>176</v>
      </c>
      <c r="C149" s="34"/>
      <c r="D149" s="44" t="s">
        <v>175</v>
      </c>
      <c r="E149" s="44" t="s">
        <v>174</v>
      </c>
      <c r="F149" s="33"/>
      <c r="G149" s="34"/>
      <c r="H149" s="44" t="s">
        <v>175</v>
      </c>
      <c r="I149" s="44" t="s">
        <v>174</v>
      </c>
      <c r="J149" s="87"/>
      <c r="K149" s="33"/>
      <c r="L149" s="39"/>
      <c r="M149" s="47"/>
      <c r="N149" s="48"/>
      <c r="O149" s="33"/>
      <c r="P149" s="33"/>
      <c r="Q149" s="30"/>
      <c r="R149" s="33"/>
      <c r="S149" s="33"/>
      <c r="T149" s="33"/>
      <c r="U149" s="33"/>
      <c r="V149" s="33"/>
      <c r="W149" s="33"/>
    </row>
    <row r="150" spans="1:23" ht="12.75">
      <c r="A150" s="27"/>
      <c r="B150" s="128" t="s">
        <v>149</v>
      </c>
      <c r="C150" s="31"/>
      <c r="D150" s="31"/>
      <c r="E150" s="31">
        <v>155946510.85</v>
      </c>
      <c r="F150" s="33"/>
      <c r="G150" s="53"/>
      <c r="H150" s="31"/>
      <c r="I150" s="31">
        <v>99833195.36</v>
      </c>
      <c r="J150" s="31"/>
      <c r="K150" s="33"/>
      <c r="L150" s="47"/>
      <c r="M150" s="47"/>
      <c r="N150" s="49"/>
      <c r="O150" s="33"/>
      <c r="P150" s="33"/>
      <c r="Q150" s="30"/>
      <c r="R150"/>
      <c r="S150"/>
      <c r="T150"/>
      <c r="U150"/>
      <c r="V150"/>
      <c r="W150"/>
    </row>
    <row r="151" spans="1:23" ht="12.75">
      <c r="A151" s="27"/>
      <c r="B151" s="61" t="s">
        <v>177</v>
      </c>
      <c r="C151" s="31"/>
      <c r="D151" s="31"/>
      <c r="E151" s="31">
        <v>51484848.71</v>
      </c>
      <c r="F151" s="33"/>
      <c r="G151" s="31"/>
      <c r="H151" s="31"/>
      <c r="I151" s="31">
        <v>33274973.68</v>
      </c>
      <c r="J151" s="31"/>
      <c r="K151" s="33"/>
      <c r="L151" s="49"/>
      <c r="M151" s="47"/>
      <c r="N151" s="47"/>
      <c r="O151" s="33"/>
      <c r="P151" s="33"/>
      <c r="Q151" s="30"/>
      <c r="R151"/>
      <c r="S151"/>
      <c r="T151"/>
      <c r="U151"/>
      <c r="V151"/>
      <c r="W151"/>
    </row>
    <row r="152" spans="1:23" ht="12.75">
      <c r="A152" s="27"/>
      <c r="B152" s="42" t="s">
        <v>179</v>
      </c>
      <c r="C152" s="31"/>
      <c r="D152" s="31"/>
      <c r="E152" s="31">
        <v>149912.03</v>
      </c>
      <c r="F152" s="33"/>
      <c r="G152" s="31"/>
      <c r="H152" s="31"/>
      <c r="I152" s="31">
        <v>0</v>
      </c>
      <c r="J152" s="31"/>
      <c r="K152" s="33"/>
      <c r="L152" s="40"/>
      <c r="M152" s="47"/>
      <c r="N152" s="49"/>
      <c r="O152" s="33"/>
      <c r="P152" s="33"/>
      <c r="Q152" s="30"/>
      <c r="R152"/>
      <c r="S152"/>
      <c r="T152"/>
      <c r="U152"/>
      <c r="V152"/>
      <c r="W152"/>
    </row>
    <row r="153" spans="1:23" ht="12.75">
      <c r="A153" s="27"/>
      <c r="B153" s="42" t="s">
        <v>178</v>
      </c>
      <c r="C153" s="31"/>
      <c r="D153" s="31"/>
      <c r="E153" s="46">
        <v>192594.78</v>
      </c>
      <c r="F153" s="3"/>
      <c r="G153" s="24"/>
      <c r="H153" s="24"/>
      <c r="I153" s="32">
        <v>187238.42</v>
      </c>
      <c r="J153" s="31"/>
      <c r="K153" s="33"/>
      <c r="L153" s="40"/>
      <c r="M153" s="47"/>
      <c r="N153" s="49"/>
      <c r="O153" s="33"/>
      <c r="P153" s="33"/>
      <c r="Q153" s="30"/>
      <c r="R153"/>
      <c r="S153"/>
      <c r="T153"/>
      <c r="U153"/>
      <c r="V153"/>
      <c r="W153"/>
    </row>
    <row r="154" spans="1:23" ht="13.5" thickBot="1">
      <c r="A154" s="27"/>
      <c r="B154" s="213" t="s">
        <v>281</v>
      </c>
      <c r="C154" s="33"/>
      <c r="D154" s="33"/>
      <c r="E154" s="45">
        <v>104119155.33</v>
      </c>
      <c r="F154" s="129"/>
      <c r="G154" s="130"/>
      <c r="H154" s="130"/>
      <c r="I154" s="55">
        <v>66370983.26</v>
      </c>
      <c r="J154" s="31"/>
      <c r="K154" s="33"/>
      <c r="L154" s="40"/>
      <c r="M154" s="47"/>
      <c r="N154" s="49"/>
      <c r="O154" s="33"/>
      <c r="P154" s="33"/>
      <c r="Q154" s="30"/>
      <c r="R154"/>
      <c r="S154"/>
      <c r="T154"/>
      <c r="U154"/>
      <c r="V154"/>
      <c r="W154"/>
    </row>
    <row r="155" spans="1:23" ht="13.5" thickTop="1">
      <c r="A155" s="27"/>
      <c r="B155" s="42"/>
      <c r="C155" s="33"/>
      <c r="D155" s="33"/>
      <c r="E155" s="129"/>
      <c r="F155" s="129"/>
      <c r="G155" s="129"/>
      <c r="H155" s="129"/>
      <c r="I155" s="33"/>
      <c r="J155" s="33"/>
      <c r="K155" s="33"/>
      <c r="L155" s="99"/>
      <c r="M155" s="33"/>
      <c r="N155" s="35"/>
      <c r="O155" s="33"/>
      <c r="P155" s="33"/>
      <c r="Q155" s="30"/>
      <c r="R155"/>
      <c r="S155"/>
      <c r="T155"/>
      <c r="U155"/>
      <c r="V155"/>
      <c r="W155"/>
    </row>
    <row r="156" spans="1:23" ht="12.75">
      <c r="A156" s="27"/>
      <c r="B156" s="42"/>
      <c r="C156" s="33"/>
      <c r="D156" s="33"/>
      <c r="E156" s="279" t="s">
        <v>181</v>
      </c>
      <c r="F156" s="279"/>
      <c r="G156" s="279"/>
      <c r="H156" s="279"/>
      <c r="I156" s="33"/>
      <c r="J156" s="33"/>
      <c r="K156" s="33"/>
      <c r="L156" s="99"/>
      <c r="M156" s="33"/>
      <c r="N156" s="35"/>
      <c r="O156" s="33"/>
      <c r="P156" s="33"/>
      <c r="Q156" s="30"/>
      <c r="R156"/>
      <c r="S156"/>
      <c r="T156"/>
      <c r="U156"/>
      <c r="V156"/>
      <c r="W156"/>
    </row>
    <row r="157" spans="1:23" ht="12.75">
      <c r="A157" s="27"/>
      <c r="B157" s="272" t="s">
        <v>150</v>
      </c>
      <c r="C157" s="272"/>
      <c r="D157" s="33"/>
      <c r="E157" s="99"/>
      <c r="F157" s="36" t="s">
        <v>150</v>
      </c>
      <c r="G157" s="35"/>
      <c r="H157" s="33"/>
      <c r="I157" s="36" t="s">
        <v>150</v>
      </c>
      <c r="J157" s="35"/>
      <c r="K157" s="33"/>
      <c r="L157" s="36" t="s">
        <v>150</v>
      </c>
      <c r="M157" s="33"/>
      <c r="N157" s="33"/>
      <c r="O157" s="36" t="s">
        <v>150</v>
      </c>
      <c r="P157" s="3"/>
      <c r="Q157" s="100"/>
      <c r="T157"/>
      <c r="U157"/>
      <c r="V157"/>
      <c r="W157"/>
    </row>
    <row r="158" spans="1:23" ht="12.75">
      <c r="A158" s="27"/>
      <c r="B158" s="272" t="s">
        <v>151</v>
      </c>
      <c r="C158" s="272"/>
      <c r="D158" s="33"/>
      <c r="E158" s="99"/>
      <c r="F158" s="36" t="s">
        <v>152</v>
      </c>
      <c r="G158" s="35"/>
      <c r="H158" s="33"/>
      <c r="I158" s="36" t="s">
        <v>153</v>
      </c>
      <c r="J158" s="35"/>
      <c r="K158" s="33"/>
      <c r="L158" s="36" t="s">
        <v>154</v>
      </c>
      <c r="M158" s="33"/>
      <c r="N158" s="33"/>
      <c r="O158" s="36" t="s">
        <v>155</v>
      </c>
      <c r="P158" s="3"/>
      <c r="Q158" s="100"/>
      <c r="T158"/>
      <c r="U158"/>
      <c r="V158"/>
      <c r="W158"/>
    </row>
    <row r="159" spans="1:23" ht="12.75">
      <c r="A159" s="27"/>
      <c r="B159" s="36"/>
      <c r="C159" s="36"/>
      <c r="D159" s="33"/>
      <c r="E159" s="99"/>
      <c r="F159" s="36"/>
      <c r="G159" s="35"/>
      <c r="H159" s="33"/>
      <c r="I159" s="36" t="s">
        <v>156</v>
      </c>
      <c r="J159" s="35"/>
      <c r="K159" s="33"/>
      <c r="L159" s="36" t="s">
        <v>157</v>
      </c>
      <c r="M159" s="33"/>
      <c r="N159" s="33"/>
      <c r="O159" s="131"/>
      <c r="P159" s="3"/>
      <c r="Q159" s="100"/>
      <c r="T159"/>
      <c r="U159"/>
      <c r="V159"/>
      <c r="W159"/>
    </row>
    <row r="160" spans="1:23" ht="12.75">
      <c r="A160" s="27"/>
      <c r="B160" s="128"/>
      <c r="C160" s="21"/>
      <c r="D160" s="33"/>
      <c r="E160" s="99"/>
      <c r="F160" s="21"/>
      <c r="G160" s="35"/>
      <c r="H160" s="33"/>
      <c r="I160" s="21"/>
      <c r="J160" s="35"/>
      <c r="K160" s="33"/>
      <c r="L160" s="131"/>
      <c r="M160" s="33"/>
      <c r="N160" s="33"/>
      <c r="O160" s="131"/>
      <c r="P160" s="3"/>
      <c r="Q160" s="100"/>
      <c r="T160"/>
      <c r="U160"/>
      <c r="V160"/>
      <c r="W160"/>
    </row>
    <row r="161" spans="1:23" ht="12.75">
      <c r="A161" s="27"/>
      <c r="B161" s="128"/>
      <c r="C161" s="21"/>
      <c r="D161" s="33"/>
      <c r="E161" s="99"/>
      <c r="F161" s="21"/>
      <c r="G161" s="35"/>
      <c r="H161" s="33"/>
      <c r="I161" s="21"/>
      <c r="J161" s="35"/>
      <c r="K161" s="33"/>
      <c r="L161" s="131"/>
      <c r="M161" s="33"/>
      <c r="N161" s="33"/>
      <c r="O161" s="131"/>
      <c r="P161" s="3"/>
      <c r="Q161" s="100"/>
      <c r="T161"/>
      <c r="U161"/>
      <c r="V161"/>
      <c r="W161"/>
    </row>
    <row r="162" spans="1:23" ht="12.75">
      <c r="A162" s="27"/>
      <c r="B162" s="128"/>
      <c r="C162" s="21"/>
      <c r="D162" s="33"/>
      <c r="E162" s="99"/>
      <c r="F162" s="21"/>
      <c r="G162" s="35"/>
      <c r="H162" s="33"/>
      <c r="I162" s="21"/>
      <c r="J162" s="35"/>
      <c r="K162" s="33"/>
      <c r="L162" s="131"/>
      <c r="M162" s="33"/>
      <c r="N162" s="33"/>
      <c r="O162" s="131"/>
      <c r="P162" s="3"/>
      <c r="Q162" s="100"/>
      <c r="T162"/>
      <c r="U162"/>
      <c r="V162"/>
      <c r="W162"/>
    </row>
    <row r="163" spans="1:23" ht="12.75">
      <c r="A163" s="27"/>
      <c r="B163" s="272" t="s">
        <v>158</v>
      </c>
      <c r="C163" s="272"/>
      <c r="D163" s="33"/>
      <c r="E163" s="99"/>
      <c r="F163" s="36" t="s">
        <v>159</v>
      </c>
      <c r="G163" s="35"/>
      <c r="H163" s="33"/>
      <c r="I163" s="36" t="s">
        <v>234</v>
      </c>
      <c r="J163" s="35"/>
      <c r="K163" s="33"/>
      <c r="L163" s="36" t="s">
        <v>160</v>
      </c>
      <c r="M163" s="33"/>
      <c r="N163" s="33"/>
      <c r="O163" s="36" t="s">
        <v>161</v>
      </c>
      <c r="P163" s="3"/>
      <c r="Q163" s="100"/>
      <c r="T163"/>
      <c r="U163"/>
      <c r="V163"/>
      <c r="W163"/>
    </row>
    <row r="164" spans="1:23" ht="12.75">
      <c r="A164" s="27"/>
      <c r="B164" s="272" t="s">
        <v>162</v>
      </c>
      <c r="C164" s="272"/>
      <c r="D164" s="33"/>
      <c r="E164" s="33"/>
      <c r="F164" s="36" t="s">
        <v>163</v>
      </c>
      <c r="G164" s="33"/>
      <c r="H164" s="33"/>
      <c r="I164" s="36" t="s">
        <v>164</v>
      </c>
      <c r="J164" s="33"/>
      <c r="K164" s="33"/>
      <c r="L164" s="36" t="s">
        <v>165</v>
      </c>
      <c r="M164" s="33"/>
      <c r="N164" s="33"/>
      <c r="O164" s="36" t="s">
        <v>166</v>
      </c>
      <c r="P164" s="3"/>
      <c r="Q164" s="100"/>
      <c r="T164"/>
      <c r="U164"/>
      <c r="V164"/>
      <c r="W164"/>
    </row>
    <row r="165" spans="1:23" ht="12.75">
      <c r="A165" s="27"/>
      <c r="B165" s="36"/>
      <c r="C165" s="36"/>
      <c r="D165" s="33"/>
      <c r="E165" s="33"/>
      <c r="F165" s="36"/>
      <c r="G165" s="33"/>
      <c r="H165" s="33"/>
      <c r="I165" s="36"/>
      <c r="J165" s="33"/>
      <c r="K165" s="33"/>
      <c r="L165" s="36"/>
      <c r="M165" s="33"/>
      <c r="N165" s="33"/>
      <c r="O165" s="36" t="s">
        <v>167</v>
      </c>
      <c r="P165" s="3"/>
      <c r="Q165" s="100"/>
      <c r="T165"/>
      <c r="U165"/>
      <c r="V165"/>
      <c r="W165"/>
    </row>
    <row r="166" spans="1:23" ht="12.75">
      <c r="A166" s="27"/>
      <c r="B166" s="36"/>
      <c r="C166" s="36"/>
      <c r="D166" s="33"/>
      <c r="E166" s="33"/>
      <c r="F166" s="36"/>
      <c r="G166" s="33"/>
      <c r="H166" s="33"/>
      <c r="I166" s="33"/>
      <c r="J166" s="33"/>
      <c r="K166" s="33"/>
      <c r="L166" s="33"/>
      <c r="M166" s="36"/>
      <c r="N166" s="33"/>
      <c r="O166" s="33"/>
      <c r="P166" s="36"/>
      <c r="Q166" s="30"/>
      <c r="R166"/>
      <c r="S166"/>
      <c r="T166"/>
      <c r="U166"/>
      <c r="V166"/>
      <c r="W166"/>
    </row>
    <row r="167" spans="1:23" ht="13.5" thickBot="1">
      <c r="A167" s="37"/>
      <c r="B167" s="26"/>
      <c r="C167" s="26"/>
      <c r="D167" s="26"/>
      <c r="E167" s="26"/>
      <c r="F167" s="26"/>
      <c r="G167" s="26"/>
      <c r="H167" s="26"/>
      <c r="I167" s="26"/>
      <c r="J167" s="26"/>
      <c r="K167" s="26"/>
      <c r="L167" s="26"/>
      <c r="M167" s="26"/>
      <c r="N167" s="26"/>
      <c r="O167" s="26"/>
      <c r="P167" s="26"/>
      <c r="Q167" s="56"/>
      <c r="R167" s="27"/>
      <c r="S167" s="33"/>
      <c r="T167" s="33"/>
      <c r="U167" s="33"/>
      <c r="V167" s="33"/>
      <c r="W167" s="33"/>
    </row>
    <row r="168" spans="2:15" ht="12">
      <c r="B168" s="280"/>
      <c r="C168" s="280"/>
      <c r="D168" s="11"/>
      <c r="E168" s="11"/>
      <c r="F168" s="15"/>
      <c r="G168" s="13"/>
      <c r="H168" s="13"/>
      <c r="I168" s="13"/>
      <c r="J168" s="13"/>
      <c r="K168" s="14"/>
      <c r="L168" s="4"/>
      <c r="M168" s="1"/>
      <c r="N168" s="1"/>
      <c r="O168" s="1"/>
    </row>
    <row r="169" spans="2:15" ht="12">
      <c r="B169" s="280"/>
      <c r="C169" s="280"/>
      <c r="D169" s="11"/>
      <c r="E169" s="11"/>
      <c r="F169" s="15"/>
      <c r="G169" s="12"/>
      <c r="H169" s="13"/>
      <c r="I169" s="13"/>
      <c r="J169" s="13"/>
      <c r="K169" s="14"/>
      <c r="L169" s="4"/>
      <c r="M169" s="1"/>
      <c r="N169" s="1"/>
      <c r="O169" s="1"/>
    </row>
    <row r="170" spans="2:15" ht="12">
      <c r="B170" s="280"/>
      <c r="C170" s="280"/>
      <c r="D170" s="11"/>
      <c r="E170" s="11"/>
      <c r="F170" s="11"/>
      <c r="G170" s="12"/>
      <c r="H170" s="13"/>
      <c r="I170" s="13"/>
      <c r="J170" s="13"/>
      <c r="K170" s="14"/>
      <c r="L170" s="4"/>
      <c r="M170" s="1"/>
      <c r="N170" s="1"/>
      <c r="O170" s="1"/>
    </row>
    <row r="171" spans="2:15" ht="12">
      <c r="B171" s="280"/>
      <c r="C171" s="280"/>
      <c r="D171" s="11"/>
      <c r="E171" s="11"/>
      <c r="F171" s="11"/>
      <c r="G171" s="12"/>
      <c r="H171" s="13"/>
      <c r="I171" s="13"/>
      <c r="J171" s="13"/>
      <c r="K171" s="14"/>
      <c r="L171" s="4"/>
      <c r="M171" s="1"/>
      <c r="N171" s="1"/>
      <c r="O171" s="1"/>
    </row>
    <row r="172" spans="2:15" ht="12">
      <c r="B172" s="280"/>
      <c r="C172" s="280"/>
      <c r="D172" s="11"/>
      <c r="E172" s="11"/>
      <c r="F172" s="11"/>
      <c r="G172" s="12"/>
      <c r="H172" s="13"/>
      <c r="I172" s="13"/>
      <c r="J172" s="13"/>
      <c r="K172" s="14"/>
      <c r="L172" s="4"/>
      <c r="M172" s="1"/>
      <c r="N172" s="1"/>
      <c r="O172" s="1"/>
    </row>
    <row r="173" spans="2:15" ht="12">
      <c r="B173" s="280"/>
      <c r="C173" s="280"/>
      <c r="D173" s="11"/>
      <c r="E173" s="11"/>
      <c r="F173" s="11"/>
      <c r="G173" s="12"/>
      <c r="H173" s="13"/>
      <c r="I173" s="1"/>
      <c r="J173" s="1"/>
      <c r="K173" s="14"/>
      <c r="L173" s="4"/>
      <c r="M173" s="1"/>
      <c r="N173" s="1"/>
      <c r="O173" s="1"/>
    </row>
    <row r="174" spans="2:17" ht="12">
      <c r="B174" s="280"/>
      <c r="C174" s="280"/>
      <c r="D174" s="11"/>
      <c r="E174" s="11"/>
      <c r="F174" s="11"/>
      <c r="G174" s="10"/>
      <c r="H174" s="13"/>
      <c r="I174" s="1"/>
      <c r="J174" s="1"/>
      <c r="K174" s="14"/>
      <c r="L174" s="4"/>
      <c r="M174" s="1"/>
      <c r="N174" s="1"/>
      <c r="O174" s="1"/>
      <c r="Q174" s="17"/>
    </row>
    <row r="175" spans="2:18" ht="12">
      <c r="B175" s="281"/>
      <c r="C175" s="281"/>
      <c r="D175" s="11"/>
      <c r="E175" s="11"/>
      <c r="F175" s="16"/>
      <c r="G175" s="12"/>
      <c r="H175" s="13"/>
      <c r="I175" s="13"/>
      <c r="J175" s="13"/>
      <c r="K175" s="9"/>
      <c r="L175" s="4"/>
      <c r="M175" s="1"/>
      <c r="N175" s="1"/>
      <c r="O175" s="1"/>
      <c r="Q175" s="17"/>
      <c r="R175" s="9"/>
    </row>
    <row r="176" spans="2:18" ht="12">
      <c r="B176" s="282"/>
      <c r="C176" s="282"/>
      <c r="D176" s="11"/>
      <c r="E176" s="15"/>
      <c r="F176" s="15"/>
      <c r="G176" s="10"/>
      <c r="H176" s="13"/>
      <c r="I176" s="13"/>
      <c r="J176" s="13"/>
      <c r="K176" s="14"/>
      <c r="L176" s="4"/>
      <c r="M176" s="1"/>
      <c r="N176" s="1"/>
      <c r="O176" s="1"/>
      <c r="Q176" s="17"/>
      <c r="R176" s="14"/>
    </row>
    <row r="177" spans="2:17" ht="12">
      <c r="B177" s="280"/>
      <c r="C177" s="280"/>
      <c r="D177" s="11"/>
      <c r="E177" s="14"/>
      <c r="F177" s="14"/>
      <c r="G177" s="13"/>
      <c r="H177" s="13"/>
      <c r="I177" s="13"/>
      <c r="J177" s="13"/>
      <c r="K177" s="1"/>
      <c r="L177" s="4"/>
      <c r="M177" s="1"/>
      <c r="N177" s="1"/>
      <c r="O177" s="1"/>
      <c r="Q177" s="17"/>
    </row>
    <row r="178" spans="8:17" ht="12">
      <c r="H178" s="1"/>
      <c r="I178" s="1"/>
      <c r="J178" s="1"/>
      <c r="K178" s="1"/>
      <c r="L178" s="4"/>
      <c r="Q178" s="17"/>
    </row>
    <row r="179" spans="8:17" ht="12">
      <c r="H179" s="1"/>
      <c r="I179" s="1"/>
      <c r="J179" s="1"/>
      <c r="K179" s="1"/>
      <c r="L179" s="4"/>
      <c r="Q179" s="17"/>
    </row>
    <row r="180" ht="12">
      <c r="Q180" s="17"/>
    </row>
  </sheetData>
  <mergeCells count="33">
    <mergeCell ref="A1:U1"/>
    <mergeCell ref="A2:U2"/>
    <mergeCell ref="A3:U3"/>
    <mergeCell ref="A4:U4"/>
    <mergeCell ref="B177:C177"/>
    <mergeCell ref="B173:C173"/>
    <mergeCell ref="B174:C174"/>
    <mergeCell ref="B175:C175"/>
    <mergeCell ref="B176:C176"/>
    <mergeCell ref="B169:C169"/>
    <mergeCell ref="B170:C170"/>
    <mergeCell ref="B171:C171"/>
    <mergeCell ref="B172:C172"/>
    <mergeCell ref="B168:C168"/>
    <mergeCell ref="B158:C158"/>
    <mergeCell ref="B163:C163"/>
    <mergeCell ref="B164:C164"/>
    <mergeCell ref="C10:E10"/>
    <mergeCell ref="G10:I10"/>
    <mergeCell ref="C11:E11"/>
    <mergeCell ref="G11:I11"/>
    <mergeCell ref="U118:W118"/>
    <mergeCell ref="E156:H156"/>
    <mergeCell ref="G118:I118"/>
    <mergeCell ref="U117:W117"/>
    <mergeCell ref="C117:E117"/>
    <mergeCell ref="G117:I117"/>
    <mergeCell ref="B157:C157"/>
    <mergeCell ref="C118:E118"/>
    <mergeCell ref="F110:G110"/>
    <mergeCell ref="F108:G108"/>
    <mergeCell ref="G115:H115"/>
    <mergeCell ref="F109:G109"/>
  </mergeCells>
  <printOptions/>
  <pageMargins left="0.75" right="0.75" top="1" bottom="1" header="0.5" footer="0.5"/>
  <pageSetup horizontalDpi="600" verticalDpi="600" orientation="portrait" paperSize="9" scale="2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Stiakakis Costas</cp:lastModifiedBy>
  <cp:lastPrinted>2005-02-25T18:34:17Z</cp:lastPrinted>
  <dcterms:created xsi:type="dcterms:W3CDTF">1996-10-14T23:33:28Z</dcterms:created>
  <dcterms:modified xsi:type="dcterms:W3CDTF">2005-05-10T11:34:17Z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-500492340</vt:i4>
  </property>
  <property fmtid="{D5CDD505-2E9C-101B-9397-08002B2CF9AE}" pid="3" name="_EmailSubject">
    <vt:lpwstr/>
  </property>
  <property fmtid="{D5CDD505-2E9C-101B-9397-08002B2CF9AE}" pid="4" name="_AuthorEmail">
    <vt:lpwstr>dimakiio@moh.gr</vt:lpwstr>
  </property>
  <property fmtid="{D5CDD505-2E9C-101B-9397-08002B2CF9AE}" pid="5" name="_AuthorEmailDisplayName">
    <vt:lpwstr>Dimakis Ioannis</vt:lpwstr>
  </property>
  <property fmtid="{D5CDD505-2E9C-101B-9397-08002B2CF9AE}" pid="6" name="_PreviousAdHocReviewCycleID">
    <vt:i4>-500492340</vt:i4>
  </property>
  <property fmtid="{D5CDD505-2E9C-101B-9397-08002B2CF9AE}" pid="7" name="_ReviewingToolsShownOnce">
    <vt:lpwstr/>
  </property>
</Properties>
</file>